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885" yWindow="765" windowWidth="11595" windowHeight="8700" tabRatio="601" activeTab="0"/>
  </bookViews>
  <sheets>
    <sheet name="Datenblatt" sheetId="1" r:id="rId1"/>
    <sheet name="Grundparameter" sheetId="2" r:id="rId2"/>
    <sheet name="Anrufvolumen" sheetId="3" r:id="rId3"/>
    <sheet name="Schichten" sheetId="4" r:id="rId4"/>
    <sheet name="Diagramm Personal" sheetId="5" r:id="rId5"/>
    <sheet name="Diagramm SL und LC Plan" sheetId="6" r:id="rId6"/>
    <sheet name="Diagramm Lost Calls Plan" sheetId="7" r:id="rId7"/>
    <sheet name="Diagramm Auslastung" sheetId="8" r:id="rId8"/>
    <sheet name="Diagramm SL" sheetId="9" r:id="rId9"/>
    <sheet name="Diagramm LC" sheetId="10" r:id="rId10"/>
    <sheet name="Diagramm Plan" sheetId="11" r:id="rId11"/>
    <sheet name="Diagramm Zielwerte" sheetId="12" r:id="rId12"/>
    <sheet name="Diagramm Optimum" sheetId="13" r:id="rId13"/>
    <sheet name="Diagramm Wartezeit Plan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<sst xmlns="http://schemas.openxmlformats.org/spreadsheetml/2006/main" count="234" uniqueCount="121">
  <si>
    <t>Anzahl Anrufe</t>
  </si>
  <si>
    <t>Zeitintervall</t>
  </si>
  <si>
    <t>Plan</t>
  </si>
  <si>
    <t>Optimale Anzahl TSR</t>
  </si>
  <si>
    <t>Gesprächsdauer (sec)</t>
  </si>
  <si>
    <t>Nacharbeitszeit (sec)</t>
  </si>
  <si>
    <t>Wartezeit bis Abbruch (sec)</t>
  </si>
  <si>
    <t>Wiederholwahrscheinlichkeit bei Abbruch</t>
  </si>
  <si>
    <t>Deckungsbeitrag je Anruf</t>
  </si>
  <si>
    <t>Kosten je TSR pro h</t>
  </si>
  <si>
    <t>Kennzahlen bei Planbesetzung</t>
  </si>
  <si>
    <t>Auslastung (Plan)</t>
  </si>
  <si>
    <t>Service Level (Plan)</t>
  </si>
  <si>
    <t>Avg. Wartezeit (Plan)</t>
  </si>
  <si>
    <t>Avg. # belegte Leitungen (Plan)</t>
  </si>
  <si>
    <t>Wartewahrscheinlichkeit (Plan)</t>
  </si>
  <si>
    <t>Opportunitätskosten (Plan)</t>
  </si>
  <si>
    <t>Grenz-Opportunitätskosten (Plan)</t>
  </si>
  <si>
    <t>Auslastung (Optimum)</t>
  </si>
  <si>
    <t>Service Level (Optimum)</t>
  </si>
  <si>
    <t>Avg. Wartezeit (Optimum)</t>
  </si>
  <si>
    <t>Avg. # belegte Leitungen (Optimum)</t>
  </si>
  <si>
    <t>Wartewahrscheinlichkeit (Optimum)</t>
  </si>
  <si>
    <t>Opportunitätskosten (Optimum)</t>
  </si>
  <si>
    <t>Grenz-Opportunitätskosten (Optimum)</t>
  </si>
  <si>
    <t>Durchschnittl. Gesprächsdauer (sec)</t>
  </si>
  <si>
    <t>Durchschnittl. Nacharbeitszeit (sec)</t>
  </si>
  <si>
    <t>Durchschnittl. Deckungsbeitrag je Anruf</t>
  </si>
  <si>
    <t>Durchschnittl. Kosten je TSR pro h</t>
  </si>
  <si>
    <t>max Wartezeit für Service Level (sec)</t>
  </si>
  <si>
    <t>Durchschnittl. Wartezeit bis Abbruch</t>
  </si>
  <si>
    <t>Durchschnittl. gemessene Wartezeit bis Abbruch der Lost Calls (sec)</t>
  </si>
  <si>
    <t>Ziel Service Level (%)</t>
  </si>
  <si>
    <t>Durchschnittl. gemessene Lost Calls (%)</t>
  </si>
  <si>
    <t>Länge eines Zeitintervalls für Planung (min)</t>
  </si>
  <si>
    <t>Kennzahlen bei optimaler Besetzung</t>
  </si>
  <si>
    <t>Anteil Sofortaufleger in Warteschleife</t>
  </si>
  <si>
    <t>Anteil Sofortaufleger</t>
  </si>
  <si>
    <t>Anteil Lost Calls gesamt (Plan)</t>
  </si>
  <si>
    <t>Anteil Lost Calls durch Sofortaufleger (Plan)</t>
  </si>
  <si>
    <t>Anteil Lost Calls durch Sofortaufleger (Optimum)</t>
  </si>
  <si>
    <t>nur für Optimierung des Personalbedarfs benötigt</t>
  </si>
  <si>
    <t>0% falls unbekannt</t>
  </si>
  <si>
    <t>nicht erforderlich bei direkter Eingabe der durchschnittlichen Wartezeit bis Abbruch (Feld 11)</t>
  </si>
  <si>
    <t>#</t>
  </si>
  <si>
    <t>Grundparameter</t>
  </si>
  <si>
    <t>Hinweis</t>
  </si>
  <si>
    <t>nur erforderlich zur Bestimmung der benötigten Agenten für Zielwert</t>
  </si>
  <si>
    <t>Wert (bitte eingeben)*</t>
  </si>
  <si>
    <t>*Werte je Zeitintervall änderbar im Datenblatt</t>
  </si>
  <si>
    <t>wird berechnet aus Feld 9 und 10</t>
  </si>
  <si>
    <t>Auslastung (Zielwert)</t>
  </si>
  <si>
    <t>Service Level (Zielwert)</t>
  </si>
  <si>
    <t>Anteil Lost Calls (Zielwert)</t>
  </si>
  <si>
    <t>Anteil Lost Calls durch Sofortaufleger (Zielwert)</t>
  </si>
  <si>
    <t>Avg. Wartezeit (Zielwert)</t>
  </si>
  <si>
    <t>Avg. # belegte Leitungen (Zielwert)</t>
  </si>
  <si>
    <t>Wartewahrscheinlichkeit (Zielwert)</t>
  </si>
  <si>
    <t>Opportunitätskosten (Zielwert)</t>
  </si>
  <si>
    <t>Grenz-Opportunitätskosten (Zielwert)</t>
  </si>
  <si>
    <t>Anzahl TSR für Zielwert Service Level</t>
  </si>
  <si>
    <t>Anzahl TSR (Plan)</t>
  </si>
  <si>
    <t>Anteil Lost Calls Wartend (Plan)</t>
  </si>
  <si>
    <t xml:space="preserve">Kennzahlen für Zielwert-Erreichung Service Level </t>
  </si>
  <si>
    <t>Schicht</t>
  </si>
  <si>
    <t>Planung für</t>
  </si>
  <si>
    <t>Montag</t>
  </si>
  <si>
    <t>Dienstag</t>
  </si>
  <si>
    <t>Mittwoch</t>
  </si>
  <si>
    <t>Donnerstag</t>
  </si>
  <si>
    <t>Freitag</t>
  </si>
  <si>
    <t>Samstag</t>
  </si>
  <si>
    <t>Sonntag</t>
  </si>
  <si>
    <t>Anzahl Agenten je Schicht und Wochentag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</si>
  <si>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</si>
  <si>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</si>
  <si>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</si>
  <si>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</si>
  <si>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</si>
  <si>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</si>
  <si>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</si>
  <si>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</si>
  <si>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</si>
  <si>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</si>
  <si>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</si>
  <si>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</si>
  <si>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</si>
  <si>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</si>
  <si>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</si>
  <si>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</si>
  <si>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</si>
  <si>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</si>
  <si>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</si>
  <si>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</si>
  <si>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</si>
  <si>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</si>
  <si>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</si>
  <si>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</si>
  <si>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</si>
  <si>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Anteil Lost Calls gesamt (Optimum)</t>
  </si>
  <si>
    <t>06:30 - 07:00</t>
  </si>
  <si>
    <t>06:00 - 06:30</t>
  </si>
  <si>
    <t>07:00 - 07:30</t>
  </si>
  <si>
    <t>07:30 - 08:00</t>
  </si>
  <si>
    <t>08:00 - 08:30</t>
  </si>
  <si>
    <t>08:30 - 09:00</t>
  </si>
  <si>
    <t>09:00 - 09:30</t>
  </si>
  <si>
    <t>Schicht 1a</t>
  </si>
  <si>
    <t>Schicht 1b</t>
  </si>
  <si>
    <t>Schicht 2a</t>
  </si>
  <si>
    <t>Schicht 2b</t>
  </si>
  <si>
    <t>Schicht 3a</t>
  </si>
  <si>
    <t>Schicht 3b</t>
  </si>
  <si>
    <t>Schicht 4a</t>
  </si>
  <si>
    <t>Schicht 4b</t>
  </si>
  <si>
    <t>Schicht 5a</t>
  </si>
  <si>
    <t>Schicht 5b</t>
  </si>
  <si>
    <t>Schicht 6a</t>
  </si>
  <si>
    <t>Schicht 6b</t>
  </si>
  <si>
    <t>Schicht 7a</t>
  </si>
  <si>
    <t>Schicht 7b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</si>
</sst>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"/>
    <numFmt numFmtId="166" formatCode="0.0%"/>
    <numFmt numFmtId="167" formatCode="0.0000000000%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19" applyNumberFormat="1" applyBorder="1" applyAlignment="1" applyProtection="1">
      <alignment/>
      <protection hidden="1"/>
    </xf>
    <xf numFmtId="165" fontId="0" fillId="0" borderId="3" xfId="0" applyNumberFormat="1" applyBorder="1" applyAlignment="1" applyProtection="1">
      <alignment/>
      <protection hidden="1"/>
    </xf>
    <xf numFmtId="164" fontId="0" fillId="0" borderId="3" xfId="19" applyNumberFormat="1" applyBorder="1" applyAlignment="1" applyProtection="1">
      <alignment/>
      <protection hidden="1"/>
    </xf>
    <xf numFmtId="164" fontId="0" fillId="0" borderId="2" xfId="19" applyNumberForma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66" fontId="0" fillId="2" borderId="3" xfId="19" applyNumberFormat="1" applyFill="1" applyBorder="1" applyAlignment="1" applyProtection="1">
      <alignment/>
      <protection hidden="1"/>
    </xf>
    <xf numFmtId="165" fontId="0" fillId="2" borderId="3" xfId="0" applyNumberFormat="1" applyFill="1" applyBorder="1" applyAlignment="1" applyProtection="1">
      <alignment/>
      <protection hidden="1"/>
    </xf>
    <xf numFmtId="164" fontId="0" fillId="2" borderId="3" xfId="19" applyNumberFormat="1" applyFill="1" applyBorder="1" applyAlignment="1" applyProtection="1">
      <alignment/>
      <protection hidden="1"/>
    </xf>
    <xf numFmtId="164" fontId="0" fillId="2" borderId="2" xfId="19" applyNumberForma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165" fontId="0" fillId="2" borderId="3" xfId="0" applyNumberFormat="1" applyFill="1" applyBorder="1" applyAlignment="1" applyProtection="1">
      <alignment/>
      <protection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6" xfId="0" applyFill="1" applyBorder="1" applyAlignment="1">
      <alignment wrapText="1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/>
    </xf>
    <xf numFmtId="3" fontId="0" fillId="2" borderId="0" xfId="19" applyNumberFormat="1" applyFill="1" applyBorder="1" applyAlignment="1" applyProtection="1">
      <alignment/>
      <protection hidden="1"/>
    </xf>
    <xf numFmtId="3" fontId="0" fillId="0" borderId="0" xfId="19" applyNumberFormat="1" applyBorder="1" applyAlignment="1" applyProtection="1">
      <alignment/>
      <protection hidden="1"/>
    </xf>
    <xf numFmtId="0" fontId="0" fillId="0" borderId="0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0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9" fontId="0" fillId="5" borderId="3" xfId="19" applyFill="1" applyBorder="1" applyAlignment="1" applyProtection="1">
      <alignment/>
      <protection locked="0"/>
    </xf>
    <xf numFmtId="164" fontId="0" fillId="5" borderId="3" xfId="19" applyNumberFormat="1" applyFill="1" applyBorder="1" applyAlignment="1" applyProtection="1">
      <alignment/>
      <protection locked="0"/>
    </xf>
    <xf numFmtId="164" fontId="0" fillId="5" borderId="2" xfId="19" applyNumberForma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3" xfId="0" applyFill="1" applyBorder="1" applyAlignment="1" applyProtection="1">
      <alignment/>
      <protection locked="0"/>
    </xf>
    <xf numFmtId="9" fontId="0" fillId="6" borderId="3" xfId="19" applyFill="1" applyBorder="1" applyAlignment="1" applyProtection="1">
      <alignment/>
      <protection locked="0"/>
    </xf>
    <xf numFmtId="164" fontId="0" fillId="6" borderId="3" xfId="19" applyNumberFormat="1" applyFill="1" applyBorder="1" applyAlignment="1" applyProtection="1">
      <alignment/>
      <protection locked="0"/>
    </xf>
    <xf numFmtId="164" fontId="0" fillId="6" borderId="2" xfId="19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9" fontId="0" fillId="5" borderId="21" xfId="19" applyFill="1" applyBorder="1" applyAlignment="1" applyProtection="1">
      <alignment/>
      <protection locked="0"/>
    </xf>
    <xf numFmtId="164" fontId="0" fillId="5" borderId="21" xfId="19" applyNumberFormat="1" applyFill="1" applyBorder="1" applyAlignment="1" applyProtection="1">
      <alignment/>
      <protection locked="0"/>
    </xf>
    <xf numFmtId="9" fontId="0" fillId="5" borderId="21" xfId="0" applyNumberForma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9" fontId="0" fillId="5" borderId="22" xfId="19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/>
      <protection locked="0"/>
    </xf>
    <xf numFmtId="0" fontId="0" fillId="6" borderId="24" xfId="0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0" fillId="6" borderId="21" xfId="0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9" fillId="4" borderId="25" xfId="0" applyFont="1" applyFill="1" applyBorder="1" applyAlignment="1" applyProtection="1">
      <alignment/>
      <protection locked="0"/>
    </xf>
    <xf numFmtId="20" fontId="0" fillId="0" borderId="26" xfId="0" applyNumberFormat="1" applyBorder="1" applyAlignment="1" applyProtection="1">
      <alignment/>
      <protection locked="0"/>
    </xf>
    <xf numFmtId="20" fontId="0" fillId="2" borderId="26" xfId="0" applyNumberForma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4" borderId="6" xfId="0" applyFill="1" applyBorder="1" applyAlignment="1" applyProtection="1">
      <alignment wrapText="1"/>
      <protection/>
    </xf>
    <xf numFmtId="0" fontId="0" fillId="4" borderId="8" xfId="0" applyFill="1" applyBorder="1" applyAlignment="1" applyProtection="1">
      <alignment wrapText="1"/>
      <protection/>
    </xf>
    <xf numFmtId="0" fontId="0" fillId="4" borderId="27" xfId="0" applyFill="1" applyBorder="1" applyAlignment="1" applyProtection="1">
      <alignment wrapText="1"/>
      <protection/>
    </xf>
    <xf numFmtId="0" fontId="0" fillId="4" borderId="7" xfId="0" applyFill="1" applyBorder="1" applyAlignment="1" applyProtection="1">
      <alignment wrapText="1"/>
      <protection/>
    </xf>
    <xf numFmtId="0" fontId="0" fillId="4" borderId="28" xfId="0" applyFill="1" applyBorder="1" applyAlignment="1" applyProtection="1">
      <alignment wrapText="1"/>
      <protection/>
    </xf>
    <xf numFmtId="20" fontId="0" fillId="0" borderId="17" xfId="0" applyNumberFormat="1" applyBorder="1" applyAlignment="1" applyProtection="1">
      <alignment/>
      <protection locked="0"/>
    </xf>
    <xf numFmtId="20" fontId="0" fillId="2" borderId="18" xfId="0" applyNumberFormat="1" applyFill="1" applyBorder="1" applyAlignment="1" applyProtection="1">
      <alignment/>
      <protection locked="0"/>
    </xf>
    <xf numFmtId="20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4" borderId="29" xfId="0" applyFill="1" applyBorder="1" applyAlignment="1" applyProtection="1">
      <alignment horizontal="left" vertical="center" wrapText="1"/>
      <protection/>
    </xf>
    <xf numFmtId="0" fontId="0" fillId="4" borderId="21" xfId="0" applyFill="1" applyBorder="1" applyAlignment="1" applyProtection="1">
      <alignment horizontal="left" vertical="center" wrapText="1"/>
      <protection/>
    </xf>
    <xf numFmtId="0" fontId="0" fillId="4" borderId="22" xfId="0" applyFill="1" applyBorder="1" applyAlignment="1" applyProtection="1">
      <alignment horizontal="left" vertical="center" wrapText="1"/>
      <protection/>
    </xf>
    <xf numFmtId="0" fontId="4" fillId="4" borderId="13" xfId="0" applyFont="1" applyFill="1" applyBorder="1" applyAlignment="1" applyProtection="1">
      <alignment wrapText="1"/>
      <protection locked="0"/>
    </xf>
    <xf numFmtId="0" fontId="9" fillId="4" borderId="15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/>
      <protection locked="0"/>
    </xf>
    <xf numFmtId="0" fontId="0" fillId="4" borderId="30" xfId="0" applyFill="1" applyBorder="1" applyAlignment="1" applyProtection="1">
      <alignment textRotation="90"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4" borderId="29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21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22" xfId="0" applyFont="1" applyFill="1" applyBorder="1" applyAlignment="1" applyProtection="1">
      <alignment/>
      <protection locked="0"/>
    </xf>
    <xf numFmtId="0" fontId="4" fillId="4" borderId="30" xfId="0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4" borderId="9" xfId="0" applyFill="1" applyBorder="1" applyAlignment="1" applyProtection="1">
      <alignment/>
      <protection locked="0"/>
    </xf>
    <xf numFmtId="0" fontId="0" fillId="4" borderId="32" xfId="0" applyFont="1" applyFill="1" applyBorder="1" applyAlignment="1" applyProtection="1">
      <alignment/>
      <protection locked="0"/>
    </xf>
    <xf numFmtId="0" fontId="0" fillId="4" borderId="31" xfId="0" applyFill="1" applyBorder="1" applyAlignment="1" applyProtection="1">
      <alignment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4" borderId="5" xfId="0" applyFont="1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4" fillId="4" borderId="16" xfId="0" applyFont="1" applyFill="1" applyBorder="1" applyAlignment="1" applyProtection="1">
      <alignment wrapText="1"/>
      <protection/>
    </xf>
    <xf numFmtId="0" fontId="4" fillId="4" borderId="30" xfId="0" applyFont="1" applyFill="1" applyBorder="1" applyAlignment="1" applyProtection="1">
      <alignment horizontal="center" wrapText="1"/>
      <protection/>
    </xf>
    <xf numFmtId="0" fontId="4" fillId="4" borderId="14" xfId="0" applyFont="1" applyFill="1" applyBorder="1" applyAlignment="1" applyProtection="1">
      <alignment horizontal="center" wrapText="1"/>
      <protection/>
    </xf>
    <xf numFmtId="0" fontId="4" fillId="4" borderId="15" xfId="0" applyFont="1" applyFill="1" applyBorder="1" applyAlignment="1" applyProtection="1">
      <alignment horizontal="center" wrapText="1"/>
      <protection/>
    </xf>
    <xf numFmtId="0" fontId="4" fillId="4" borderId="3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9" fontId="4" fillId="4" borderId="33" xfId="19" applyFont="1" applyFill="1" applyBorder="1" applyAlignment="1" applyProtection="1">
      <alignment horizontal="center"/>
      <protection/>
    </xf>
    <xf numFmtId="9" fontId="4" fillId="4" borderId="34" xfId="19" applyFont="1" applyFill="1" applyBorder="1" applyAlignment="1" applyProtection="1">
      <alignment horizontal="center"/>
      <protection/>
    </xf>
    <xf numFmtId="9" fontId="4" fillId="4" borderId="35" xfId="19" applyFont="1" applyFill="1" applyBorder="1" applyAlignment="1" applyProtection="1">
      <alignment horizontal="center"/>
      <protection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20" fontId="0" fillId="2" borderId="36" xfId="0" applyNumberFormat="1" applyFill="1" applyBorder="1" applyAlignment="1" applyProtection="1">
      <alignment horizontal="center"/>
      <protection locked="0"/>
    </xf>
    <xf numFmtId="20" fontId="0" fillId="2" borderId="37" xfId="0" applyNumberFormat="1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4" borderId="13" xfId="0" applyFill="1" applyBorder="1" applyAlignment="1" applyProtection="1">
      <alignment horizontal="right" vertical="center" wrapText="1"/>
      <protection/>
    </xf>
    <xf numFmtId="0" fontId="0" fillId="4" borderId="15" xfId="0" applyFill="1" applyBorder="1" applyAlignment="1" applyProtection="1">
      <alignment horizontal="right" vertical="center" wrapText="1"/>
      <protection/>
    </xf>
    <xf numFmtId="20" fontId="0" fillId="0" borderId="38" xfId="0" applyNumberFormat="1" applyBorder="1" applyAlignment="1" applyProtection="1">
      <alignment horizontal="center"/>
      <protection locked="0"/>
    </xf>
    <xf numFmtId="20" fontId="0" fillId="0" borderId="39" xfId="0" applyNumberFormat="1" applyBorder="1" applyAlignment="1" applyProtection="1">
      <alignment horizontal="center"/>
      <protection locked="0"/>
    </xf>
    <xf numFmtId="20" fontId="0" fillId="0" borderId="36" xfId="0" applyNumberFormat="1" applyBorder="1" applyAlignment="1" applyProtection="1">
      <alignment horizontal="center"/>
      <protection locked="0"/>
    </xf>
    <xf numFmtId="20" fontId="0" fillId="0" borderId="37" xfId="0" applyNumberFormat="1" applyBorder="1" applyAlignment="1" applyProtection="1">
      <alignment horizontal="center"/>
      <protection locked="0"/>
    </xf>
    <xf numFmtId="20" fontId="0" fillId="0" borderId="4" xfId="0" applyNumberFormat="1" applyBorder="1" applyAlignment="1" applyProtection="1">
      <alignment horizontal="center"/>
      <protection locked="0"/>
    </xf>
    <xf numFmtId="20" fontId="0" fillId="0" borderId="21" xfId="0" applyNumberFormat="1" applyBorder="1" applyAlignment="1" applyProtection="1">
      <alignment horizontal="center"/>
      <protection locked="0"/>
    </xf>
    <xf numFmtId="20" fontId="0" fillId="2" borderId="4" xfId="0" applyNumberFormat="1" applyFill="1" applyBorder="1" applyAlignment="1" applyProtection="1">
      <alignment horizontal="center"/>
      <protection locked="0"/>
    </xf>
    <xf numFmtId="20" fontId="0" fillId="2" borderId="21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Personalbesetzung: Plan vs. Zielwert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"/>
          <c:w val="0.804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Datenblatt!$C$2</c:f>
              <c:strCache>
                <c:ptCount val="1"/>
                <c:pt idx="0">
                  <c:v>Anzahl TSR (Plan)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Datenblatt!$C$3:$C$34</c:f>
              <c:numCache>
                <c:ptCount val="3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25</c:v>
                </c:pt>
                <c:pt idx="4">
                  <c:v>22</c:v>
                </c:pt>
                <c:pt idx="5">
                  <c:v>35</c:v>
                </c:pt>
                <c:pt idx="6">
                  <c:v>28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45</c:v>
                </c:pt>
                <c:pt idx="11">
                  <c:v>43</c:v>
                </c:pt>
                <c:pt idx="12">
                  <c:v>56</c:v>
                </c:pt>
                <c:pt idx="13">
                  <c:v>39</c:v>
                </c:pt>
                <c:pt idx="14">
                  <c:v>59</c:v>
                </c:pt>
                <c:pt idx="15">
                  <c:v>58</c:v>
                </c:pt>
                <c:pt idx="16">
                  <c:v>59</c:v>
                </c:pt>
                <c:pt idx="17">
                  <c:v>59</c:v>
                </c:pt>
                <c:pt idx="18">
                  <c:v>44</c:v>
                </c:pt>
                <c:pt idx="19">
                  <c:v>57</c:v>
                </c:pt>
                <c:pt idx="20">
                  <c:v>52</c:v>
                </c:pt>
                <c:pt idx="21">
                  <c:v>57</c:v>
                </c:pt>
                <c:pt idx="22">
                  <c:v>43</c:v>
                </c:pt>
                <c:pt idx="23">
                  <c:v>57</c:v>
                </c:pt>
                <c:pt idx="24">
                  <c:v>42</c:v>
                </c:pt>
                <c:pt idx="25">
                  <c:v>39</c:v>
                </c:pt>
                <c:pt idx="26">
                  <c:v>47</c:v>
                </c:pt>
                <c:pt idx="27">
                  <c:v>29</c:v>
                </c:pt>
                <c:pt idx="28">
                  <c:v>39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</c:numCache>
            </c:numRef>
          </c:val>
        </c:ser>
        <c:ser>
          <c:idx val="1"/>
          <c:order val="1"/>
          <c:tx>
            <c:strRef>
              <c:f>Datenblatt!$U$2</c:f>
              <c:strCache>
                <c:ptCount val="1"/>
                <c:pt idx="0">
                  <c:v>Anzahl TSR für Zielwert Service Level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Datenblatt!$U$3:$U$34</c:f>
              <c:numCache>
                <c:ptCount val="32"/>
                <c:pt idx="0">
                  <c:v>16</c:v>
                </c:pt>
                <c:pt idx="1">
                  <c:v>19</c:v>
                </c:pt>
                <c:pt idx="2">
                  <c:v>18</c:v>
                </c:pt>
                <c:pt idx="3">
                  <c:v>29</c:v>
                </c:pt>
                <c:pt idx="4">
                  <c:v>27</c:v>
                </c:pt>
                <c:pt idx="5">
                  <c:v>33</c:v>
                </c:pt>
                <c:pt idx="6">
                  <c:v>35</c:v>
                </c:pt>
                <c:pt idx="7">
                  <c:v>33</c:v>
                </c:pt>
                <c:pt idx="8">
                  <c:v>29</c:v>
                </c:pt>
                <c:pt idx="9">
                  <c:v>36</c:v>
                </c:pt>
                <c:pt idx="10">
                  <c:v>36</c:v>
                </c:pt>
                <c:pt idx="11">
                  <c:v>41</c:v>
                </c:pt>
                <c:pt idx="12">
                  <c:v>44</c:v>
                </c:pt>
                <c:pt idx="13">
                  <c:v>43</c:v>
                </c:pt>
                <c:pt idx="14">
                  <c:v>45</c:v>
                </c:pt>
                <c:pt idx="15">
                  <c:v>43</c:v>
                </c:pt>
                <c:pt idx="16">
                  <c:v>41</c:v>
                </c:pt>
                <c:pt idx="17">
                  <c:v>38</c:v>
                </c:pt>
                <c:pt idx="18">
                  <c:v>44</c:v>
                </c:pt>
                <c:pt idx="19">
                  <c:v>48</c:v>
                </c:pt>
                <c:pt idx="20">
                  <c:v>51</c:v>
                </c:pt>
                <c:pt idx="21">
                  <c:v>51</c:v>
                </c:pt>
                <c:pt idx="22">
                  <c:v>50</c:v>
                </c:pt>
                <c:pt idx="23">
                  <c:v>45</c:v>
                </c:pt>
                <c:pt idx="24">
                  <c:v>44</c:v>
                </c:pt>
                <c:pt idx="25">
                  <c:v>42</c:v>
                </c:pt>
                <c:pt idx="26">
                  <c:v>40</c:v>
                </c:pt>
                <c:pt idx="27">
                  <c:v>35</c:v>
                </c:pt>
                <c:pt idx="28">
                  <c:v>32</c:v>
                </c:pt>
                <c:pt idx="29">
                  <c:v>24</c:v>
                </c:pt>
                <c:pt idx="30">
                  <c:v>18</c:v>
                </c:pt>
                <c:pt idx="31">
                  <c:v>14</c:v>
                </c:pt>
              </c:numCache>
            </c:numRef>
          </c:val>
        </c:ser>
        <c:ser>
          <c:idx val="2"/>
          <c:order val="2"/>
          <c:tx>
            <c:strRef>
              <c:f>Datenblatt!$AE$2</c:f>
              <c:strCache>
                <c:ptCount val="1"/>
                <c:pt idx="0">
                  <c:v>Optimale Anzahl TSR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Datenblatt!$AE$3:$AE$34</c:f>
              <c:numCache>
                <c:ptCount val="32"/>
                <c:pt idx="0">
                  <c:v>16</c:v>
                </c:pt>
                <c:pt idx="1">
                  <c:v>20</c:v>
                </c:pt>
                <c:pt idx="2">
                  <c:v>19</c:v>
                </c:pt>
                <c:pt idx="3">
                  <c:v>32</c:v>
                </c:pt>
                <c:pt idx="4">
                  <c:v>28</c:v>
                </c:pt>
                <c:pt idx="5">
                  <c:v>35</c:v>
                </c:pt>
                <c:pt idx="6">
                  <c:v>38</c:v>
                </c:pt>
                <c:pt idx="7">
                  <c:v>36</c:v>
                </c:pt>
                <c:pt idx="8">
                  <c:v>31</c:v>
                </c:pt>
                <c:pt idx="9">
                  <c:v>39</c:v>
                </c:pt>
                <c:pt idx="10">
                  <c:v>40</c:v>
                </c:pt>
                <c:pt idx="11">
                  <c:v>46</c:v>
                </c:pt>
                <c:pt idx="12">
                  <c:v>49</c:v>
                </c:pt>
                <c:pt idx="13">
                  <c:v>47</c:v>
                </c:pt>
                <c:pt idx="14">
                  <c:v>50</c:v>
                </c:pt>
                <c:pt idx="15">
                  <c:v>47</c:v>
                </c:pt>
                <c:pt idx="16">
                  <c:v>46</c:v>
                </c:pt>
                <c:pt idx="17">
                  <c:v>42</c:v>
                </c:pt>
                <c:pt idx="18">
                  <c:v>49</c:v>
                </c:pt>
                <c:pt idx="19">
                  <c:v>53</c:v>
                </c:pt>
                <c:pt idx="20">
                  <c:v>58</c:v>
                </c:pt>
                <c:pt idx="21">
                  <c:v>57</c:v>
                </c:pt>
                <c:pt idx="22">
                  <c:v>56</c:v>
                </c:pt>
                <c:pt idx="23">
                  <c:v>50</c:v>
                </c:pt>
                <c:pt idx="24">
                  <c:v>49</c:v>
                </c:pt>
                <c:pt idx="25">
                  <c:v>46</c:v>
                </c:pt>
                <c:pt idx="26">
                  <c:v>44</c:v>
                </c:pt>
                <c:pt idx="27">
                  <c:v>38</c:v>
                </c:pt>
                <c:pt idx="28">
                  <c:v>35</c:v>
                </c:pt>
                <c:pt idx="29">
                  <c:v>25</c:v>
                </c:pt>
                <c:pt idx="30">
                  <c:v>19</c:v>
                </c:pt>
                <c:pt idx="31">
                  <c:v>13</c:v>
                </c:pt>
              </c:numCache>
            </c:numRef>
          </c:val>
        </c:ser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828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1325"/>
          <c:w val="0.15675"/>
          <c:h val="0.2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Durchschnittliche Wartezeit bei Planbesetzung vs. Zielwert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5"/>
          <c:w val="0.83025"/>
          <c:h val="0.87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Datenblatt!$P$2</c:f>
              <c:strCache>
                <c:ptCount val="1"/>
                <c:pt idx="0">
                  <c:v>Avg. Wartezeit (Plan)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Datenblatt!$P$3:$P$34</c:f>
              <c:numCache>
                <c:ptCount val="32"/>
                <c:pt idx="0">
                  <c:v>11.624472152904943</c:v>
                </c:pt>
                <c:pt idx="1">
                  <c:v>44.70890562921763</c:v>
                </c:pt>
                <c:pt idx="2">
                  <c:v>29.34645457120561</c:v>
                </c:pt>
                <c:pt idx="3">
                  <c:v>29.6206465949491</c:v>
                </c:pt>
                <c:pt idx="4">
                  <c:v>36.18007651885318</c:v>
                </c:pt>
                <c:pt idx="5">
                  <c:v>3.6035350706603877</c:v>
                </c:pt>
                <c:pt idx="6">
                  <c:v>59.14355418561881</c:v>
                </c:pt>
                <c:pt idx="7">
                  <c:v>0.9199940748434364</c:v>
                </c:pt>
                <c:pt idx="8">
                  <c:v>0.06686706832184997</c:v>
                </c:pt>
                <c:pt idx="9">
                  <c:v>9.349873189132932</c:v>
                </c:pt>
                <c:pt idx="10">
                  <c:v>0.4671829981331458</c:v>
                </c:pt>
                <c:pt idx="11">
                  <c:v>1.1691953380382332</c:v>
                </c:pt>
                <c:pt idx="12">
                  <c:v>0.026258411677674176</c:v>
                </c:pt>
                <c:pt idx="13">
                  <c:v>5.528544142916623</c:v>
                </c:pt>
                <c:pt idx="14">
                  <c:v>0.003989542634278051</c:v>
                </c:pt>
                <c:pt idx="15">
                  <c:v>0.004499349470569025</c:v>
                </c:pt>
                <c:pt idx="16">
                  <c:v>0.0003674851133971052</c:v>
                </c:pt>
                <c:pt idx="17">
                  <c:v>0.00017426211355812694</c:v>
                </c:pt>
                <c:pt idx="18">
                  <c:v>1.4271695158336646</c:v>
                </c:pt>
                <c:pt idx="19">
                  <c:v>0.026574238471731206</c:v>
                </c:pt>
                <c:pt idx="20">
                  <c:v>0.7381428533400884</c:v>
                </c:pt>
                <c:pt idx="21">
                  <c:v>0.12018654157674838</c:v>
                </c:pt>
                <c:pt idx="22">
                  <c:v>10.739280654833378</c:v>
                </c:pt>
                <c:pt idx="23">
                  <c:v>0.0037138798921884206</c:v>
                </c:pt>
                <c:pt idx="24">
                  <c:v>3.0206140948843734</c:v>
                </c:pt>
                <c:pt idx="25">
                  <c:v>2.5610590892221214</c:v>
                </c:pt>
                <c:pt idx="26">
                  <c:v>0.032447260133269804</c:v>
                </c:pt>
                <c:pt idx="27">
                  <c:v>5.161418866849043</c:v>
                </c:pt>
                <c:pt idx="28">
                  <c:v>0.034978454477088125</c:v>
                </c:pt>
                <c:pt idx="29">
                  <c:v>31.307517354074523</c:v>
                </c:pt>
                <c:pt idx="30">
                  <c:v>3.46201613976608</c:v>
                </c:pt>
                <c:pt idx="31">
                  <c:v>0.16948337118443077</c:v>
                </c:pt>
              </c:numCache>
            </c:numRef>
          </c:val>
        </c:ser>
        <c:ser>
          <c:idx val="0"/>
          <c:order val="1"/>
          <c:tx>
            <c:strRef>
              <c:f>Datenblatt!$Z$2</c:f>
              <c:strCache>
                <c:ptCount val="1"/>
                <c:pt idx="0">
                  <c:v>Avg. Wartezeit (Zielwert)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Datenblatt!$Z$3:$Z$34</c:f>
              <c:numCache>
                <c:ptCount val="32"/>
                <c:pt idx="0">
                  <c:v>7.41160071817844</c:v>
                </c:pt>
                <c:pt idx="1">
                  <c:v>8.280062304839852</c:v>
                </c:pt>
                <c:pt idx="2">
                  <c:v>8.242119324616539</c:v>
                </c:pt>
                <c:pt idx="3">
                  <c:v>8.339682633861282</c:v>
                </c:pt>
                <c:pt idx="4">
                  <c:v>6.650895880995352</c:v>
                </c:pt>
                <c:pt idx="5">
                  <c:v>6.470922468897411</c:v>
                </c:pt>
                <c:pt idx="6">
                  <c:v>7.445307419419245</c:v>
                </c:pt>
                <c:pt idx="7">
                  <c:v>8.2968869873633</c:v>
                </c:pt>
                <c:pt idx="8">
                  <c:v>6.3675239349170685</c:v>
                </c:pt>
                <c:pt idx="9">
                  <c:v>7.202237139490312</c:v>
                </c:pt>
                <c:pt idx="10">
                  <c:v>7.778814151673548</c:v>
                </c:pt>
                <c:pt idx="11">
                  <c:v>7.696174545249264</c:v>
                </c:pt>
                <c:pt idx="12">
                  <c:v>7.100245082159288</c:v>
                </c:pt>
                <c:pt idx="13">
                  <c:v>7.00735229381908</c:v>
                </c:pt>
                <c:pt idx="14">
                  <c:v>6.8986993215576975</c:v>
                </c:pt>
                <c:pt idx="15">
                  <c:v>6.636045776995692</c:v>
                </c:pt>
                <c:pt idx="16">
                  <c:v>8.040813382350438</c:v>
                </c:pt>
                <c:pt idx="17">
                  <c:v>7.9167554423676565</c:v>
                </c:pt>
                <c:pt idx="18">
                  <c:v>8.205985877492434</c:v>
                </c:pt>
                <c:pt idx="19">
                  <c:v>7.212755697086859</c:v>
                </c:pt>
                <c:pt idx="20">
                  <c:v>7.957417991757829</c:v>
                </c:pt>
                <c:pt idx="21">
                  <c:v>7.350697196984351</c:v>
                </c:pt>
                <c:pt idx="22">
                  <c:v>7.08333746390304</c:v>
                </c:pt>
                <c:pt idx="23">
                  <c:v>6.6839172573478995</c:v>
                </c:pt>
                <c:pt idx="24">
                  <c:v>7.794300314238565</c:v>
                </c:pt>
                <c:pt idx="25">
                  <c:v>7.06210897066489</c:v>
                </c:pt>
                <c:pt idx="26">
                  <c:v>7.768897725574282</c:v>
                </c:pt>
                <c:pt idx="27">
                  <c:v>6.79454164294273</c:v>
                </c:pt>
                <c:pt idx="28">
                  <c:v>8.140001718592549</c:v>
                </c:pt>
                <c:pt idx="29">
                  <c:v>7.501609829051206</c:v>
                </c:pt>
                <c:pt idx="30">
                  <c:v>8.242119324616539</c:v>
                </c:pt>
                <c:pt idx="31">
                  <c:v>6.848624678563879</c:v>
                </c:pt>
              </c:numCache>
            </c:numRef>
          </c:val>
        </c:ser>
        <c:ser>
          <c:idx val="2"/>
          <c:order val="2"/>
          <c:tx>
            <c:strRef>
              <c:f>Datenblatt!$AJ$2</c:f>
              <c:strCache>
                <c:ptCount val="1"/>
                <c:pt idx="0">
                  <c:v>Avg. Wartezeit (Optimum)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Datenblatt!$AJ$3:$AJ$34</c:f>
              <c:numCache>
                <c:ptCount val="32"/>
                <c:pt idx="0">
                  <c:v>7.41160071817844</c:v>
                </c:pt>
                <c:pt idx="1">
                  <c:v>5.486109044979428</c:v>
                </c:pt>
                <c:pt idx="2">
                  <c:v>5.414180300220003</c:v>
                </c:pt>
                <c:pt idx="3">
                  <c:v>3.2351709871167404</c:v>
                </c:pt>
                <c:pt idx="4">
                  <c:v>4.75388166191792</c:v>
                </c:pt>
                <c:pt idx="5">
                  <c:v>3.6035350706603877</c:v>
                </c:pt>
                <c:pt idx="6">
                  <c:v>3.2189336280393808</c:v>
                </c:pt>
                <c:pt idx="7">
                  <c:v>3.4952193743182223</c:v>
                </c:pt>
                <c:pt idx="8">
                  <c:v>3.328424262948938</c:v>
                </c:pt>
                <c:pt idx="9">
                  <c:v>3.128195629762835</c:v>
                </c:pt>
                <c:pt idx="10">
                  <c:v>2.568965687638751</c:v>
                </c:pt>
                <c:pt idx="11">
                  <c:v>2.106693104612074</c:v>
                </c:pt>
                <c:pt idx="12">
                  <c:v>2.0626445160849496</c:v>
                </c:pt>
                <c:pt idx="13">
                  <c:v>2.5913389929546566</c:v>
                </c:pt>
                <c:pt idx="14">
                  <c:v>2.0166496973407186</c:v>
                </c:pt>
                <c:pt idx="15">
                  <c:v>2.427021432636841</c:v>
                </c:pt>
                <c:pt idx="16">
                  <c:v>2.2577098539099327</c:v>
                </c:pt>
                <c:pt idx="17">
                  <c:v>2.7325865835644274</c:v>
                </c:pt>
                <c:pt idx="18">
                  <c:v>2.4634750704434385</c:v>
                </c:pt>
                <c:pt idx="19">
                  <c:v>2.2540056880622874</c:v>
                </c:pt>
                <c:pt idx="20">
                  <c:v>1.6659901575250953</c:v>
                </c:pt>
                <c:pt idx="21">
                  <c:v>1.9203800437169773</c:v>
                </c:pt>
                <c:pt idx="22">
                  <c:v>1.7839214695512489</c:v>
                </c:pt>
                <c:pt idx="23">
                  <c:v>1.9425906916657065</c:v>
                </c:pt>
                <c:pt idx="24">
                  <c:v>2.3315018859412073</c:v>
                </c:pt>
                <c:pt idx="25">
                  <c:v>2.5610590892221214</c:v>
                </c:pt>
                <c:pt idx="26">
                  <c:v>2.7770888010515473</c:v>
                </c:pt>
                <c:pt idx="27">
                  <c:v>2.8915323489939904</c:v>
                </c:pt>
                <c:pt idx="28">
                  <c:v>3.335685004831534</c:v>
                </c:pt>
                <c:pt idx="29">
                  <c:v>5.27194694845231</c:v>
                </c:pt>
                <c:pt idx="30">
                  <c:v>5.414180300220003</c:v>
                </c:pt>
                <c:pt idx="31">
                  <c:v>11.288425075276994</c:v>
                </c:pt>
              </c:numCache>
            </c:numRef>
          </c:val>
        </c:ser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37792"/>
        <c:crosses val="autoZero"/>
        <c:auto val="1"/>
        <c:lblOffset val="100"/>
        <c:noMultiLvlLbl val="0"/>
      </c:catAx>
      <c:valAx>
        <c:axId val="63637792"/>
        <c:scaling>
          <c:orientation val="minMax"/>
          <c:max val="5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048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14"/>
          <c:w val="0.13475"/>
          <c:h val="0.227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Service Level und Lost Calls bei Planbesetzung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3975"/>
          <c:h val="0.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Datenblatt!$L$2</c:f>
              <c:strCache>
                <c:ptCount val="1"/>
                <c:pt idx="0">
                  <c:v>Service Level (Plan)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Datenblatt!$L$3:$L$34</c:f>
              <c:numCache>
                <c:ptCount val="32"/>
                <c:pt idx="0">
                  <c:v>0.7602430004942997</c:v>
                </c:pt>
                <c:pt idx="1">
                  <c:v>0.39292005627706544</c:v>
                </c:pt>
                <c:pt idx="2">
                  <c:v>0.5199010307730563</c:v>
                </c:pt>
                <c:pt idx="3">
                  <c:v>0.4969367851730035</c:v>
                </c:pt>
                <c:pt idx="4">
                  <c:v>0.4416768099655438</c:v>
                </c:pt>
                <c:pt idx="5">
                  <c:v>0.9101466490319428</c:v>
                </c:pt>
                <c:pt idx="6">
                  <c:v>0.29462638442393957</c:v>
                </c:pt>
                <c:pt idx="7">
                  <c:v>0.9764215188110412</c:v>
                </c:pt>
                <c:pt idx="8">
                  <c:v>0.9982896784581285</c:v>
                </c:pt>
                <c:pt idx="9">
                  <c:v>0.7822730109942256</c:v>
                </c:pt>
                <c:pt idx="10">
                  <c:v>0.9880340727408096</c:v>
                </c:pt>
                <c:pt idx="11">
                  <c:v>0.882957803654256</c:v>
                </c:pt>
                <c:pt idx="12">
                  <c:v>0.9946347830731221</c:v>
                </c:pt>
                <c:pt idx="13">
                  <c:v>0.6225313801225456</c:v>
                </c:pt>
                <c:pt idx="14">
                  <c:v>0.997550168648643</c:v>
                </c:pt>
                <c:pt idx="15">
                  <c:v>0.9987603066214079</c:v>
                </c:pt>
                <c:pt idx="16">
                  <c:v>0.999610008784609</c:v>
                </c:pt>
                <c:pt idx="17">
                  <c:v>0.9999533619933144</c:v>
                </c:pt>
                <c:pt idx="18">
                  <c:v>0.8031086469518054</c:v>
                </c:pt>
                <c:pt idx="19">
                  <c:v>0.9809195660378378</c:v>
                </c:pt>
                <c:pt idx="20">
                  <c:v>0.8406512558979942</c:v>
                </c:pt>
                <c:pt idx="21">
                  <c:v>0.9510634816028116</c:v>
                </c:pt>
                <c:pt idx="22">
                  <c:v>0.4310078770515479</c:v>
                </c:pt>
                <c:pt idx="23">
                  <c:v>0.994849357917246</c:v>
                </c:pt>
                <c:pt idx="24">
                  <c:v>0.719337753874701</c:v>
                </c:pt>
                <c:pt idx="25">
                  <c:v>0.683554436646669</c:v>
                </c:pt>
                <c:pt idx="26">
                  <c:v>0.9709414666421643</c:v>
                </c:pt>
                <c:pt idx="27">
                  <c:v>0.4139118023427469</c:v>
                </c:pt>
                <c:pt idx="28">
                  <c:v>0.978326763128051</c:v>
                </c:pt>
                <c:pt idx="29">
                  <c:v>0.2509496177279706</c:v>
                </c:pt>
                <c:pt idx="30">
                  <c:v>0.8179258540623359</c:v>
                </c:pt>
                <c:pt idx="31">
                  <c:v>0.9831603765736951</c:v>
                </c:pt>
              </c:numCache>
            </c:numRef>
          </c:val>
        </c:ser>
        <c:ser>
          <c:idx val="2"/>
          <c:order val="1"/>
          <c:tx>
            <c:strRef>
              <c:f>Datenblatt!$M$2</c:f>
              <c:strCache>
                <c:ptCount val="1"/>
                <c:pt idx="0">
                  <c:v>Anteil Lost Calls gesamt (Plan)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Datenblatt!$M$3:$M$34</c:f>
              <c:numCache>
                <c:ptCount val="32"/>
                <c:pt idx="0">
                  <c:v>0.05237919092178345</c:v>
                </c:pt>
                <c:pt idx="1">
                  <c:v>0.12798482179641724</c:v>
                </c:pt>
                <c:pt idx="2">
                  <c:v>0.10069447755813599</c:v>
                </c:pt>
                <c:pt idx="3">
                  <c:v>0.10784250497817993</c:v>
                </c:pt>
                <c:pt idx="4">
                  <c:v>0.11828845739364624</c:v>
                </c:pt>
                <c:pt idx="5">
                  <c:v>0.026014983654022217</c:v>
                </c:pt>
                <c:pt idx="6">
                  <c:v>0.15276986360549927</c:v>
                </c:pt>
                <c:pt idx="7">
                  <c:v>0.008090794086456299</c:v>
                </c:pt>
                <c:pt idx="8">
                  <c:v>0.0006843209266662598</c:v>
                </c:pt>
                <c:pt idx="9">
                  <c:v>0.055925190448760986</c:v>
                </c:pt>
                <c:pt idx="10">
                  <c:v>0.004560291767120361</c:v>
                </c:pt>
                <c:pt idx="11">
                  <c:v>0.034968793392181396</c:v>
                </c:pt>
                <c:pt idx="12">
                  <c:v>0.002401411533355713</c:v>
                </c:pt>
                <c:pt idx="13">
                  <c:v>0.08811157941818237</c:v>
                </c:pt>
                <c:pt idx="14">
                  <c:v>0.0011826157569885254</c:v>
                </c:pt>
                <c:pt idx="15">
                  <c:v>0.0006154179573059082</c:v>
                </c:pt>
                <c:pt idx="16">
                  <c:v>0.00020819902420043945</c:v>
                </c:pt>
                <c:pt idx="17">
                  <c:v>2.7239322662353516E-05</c:v>
                </c:pt>
                <c:pt idx="18">
                  <c:v>0.05420595407485962</c:v>
                </c:pt>
                <c:pt idx="19">
                  <c:v>0.007795393466949463</c:v>
                </c:pt>
                <c:pt idx="20">
                  <c:v>0.04784578084945679</c:v>
                </c:pt>
                <c:pt idx="21">
                  <c:v>0.018136441707611084</c:v>
                </c:pt>
                <c:pt idx="22">
                  <c:v>0.12325173616409302</c:v>
                </c:pt>
                <c:pt idx="23">
                  <c:v>0.0023246407508850098</c:v>
                </c:pt>
                <c:pt idx="24">
                  <c:v>0.07097071409225464</c:v>
                </c:pt>
                <c:pt idx="25">
                  <c:v>0.0769534707069397</c:v>
                </c:pt>
                <c:pt idx="26">
                  <c:v>0.010540902614593506</c:v>
                </c:pt>
                <c:pt idx="27">
                  <c:v>0.12511247396469116</c:v>
                </c:pt>
                <c:pt idx="28">
                  <c:v>0.007392227649688721</c:v>
                </c:pt>
                <c:pt idx="29">
                  <c:v>0.16655439138412476</c:v>
                </c:pt>
                <c:pt idx="30">
                  <c:v>0.041752636432647705</c:v>
                </c:pt>
                <c:pt idx="31">
                  <c:v>0.004313528537750244</c:v>
                </c:pt>
              </c:numCache>
            </c:numRef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0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46475"/>
          <c:w val="0.1315"/>
          <c:h val="0.186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Lost Calls bei Planbesetzung, unterteilt nach Sofortauflegern und Lost Calls mit Wartezeit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5"/>
          <c:w val="0.83025"/>
          <c:h val="0.87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Datenblatt!$N$2</c:f>
              <c:strCache>
                <c:ptCount val="1"/>
                <c:pt idx="0">
                  <c:v>Anteil Lost Calls durch Sofortaufleger (Plan)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Datenblatt!$N$3:$N$34</c:f>
              <c:numCache>
                <c:ptCount val="32"/>
                <c:pt idx="0">
                  <c:v>0.041773067572418596</c:v>
                </c:pt>
                <c:pt idx="1">
                  <c:v>0.08688300154842954</c:v>
                </c:pt>
                <c:pt idx="2">
                  <c:v>0.0736278740778935</c:v>
                </c:pt>
                <c:pt idx="3">
                  <c:v>0.08025776889141399</c:v>
                </c:pt>
                <c:pt idx="4">
                  <c:v>0.08471790164608754</c:v>
                </c:pt>
                <c:pt idx="5">
                  <c:v>0.02272105515260485</c:v>
                </c:pt>
                <c:pt idx="6">
                  <c:v>0.09840842758113015</c:v>
                </c:pt>
                <c:pt idx="7">
                  <c:v>0.007256299532940224</c:v>
                </c:pt>
                <c:pt idx="8">
                  <c:v>0.0006237463609884457</c:v>
                </c:pt>
                <c:pt idx="9">
                  <c:v>0.047255502033936955</c:v>
                </c:pt>
                <c:pt idx="10">
                  <c:v>0.004136721222328146</c:v>
                </c:pt>
                <c:pt idx="11">
                  <c:v>0.030640857058630018</c:v>
                </c:pt>
                <c:pt idx="12">
                  <c:v>0.0022090384282346647</c:v>
                </c:pt>
                <c:pt idx="13">
                  <c:v>0.0709968333859149</c:v>
                </c:pt>
                <c:pt idx="14">
                  <c:v>0.001094078898793603</c:v>
                </c:pt>
                <c:pt idx="15">
                  <c:v>0.0005704950078812725</c:v>
                </c:pt>
                <c:pt idx="16">
                  <c:v>0.00019391181304862832</c:v>
                </c:pt>
                <c:pt idx="17">
                  <c:v>2.557243820072911E-05</c:v>
                </c:pt>
                <c:pt idx="18">
                  <c:v>0.04657730446761143</c:v>
                </c:pt>
                <c:pt idx="19">
                  <c:v>0.007113632736854781</c:v>
                </c:pt>
                <c:pt idx="20">
                  <c:v>0.04184461054002508</c:v>
                </c:pt>
                <c:pt idx="21">
                  <c:v>0.016378981454287032</c:v>
                </c:pt>
                <c:pt idx="22">
                  <c:v>0.09067013189157533</c:v>
                </c:pt>
                <c:pt idx="23">
                  <c:v>0.002139779054822525</c:v>
                </c:pt>
                <c:pt idx="24">
                  <c:v>0.05938500831229601</c:v>
                </c:pt>
                <c:pt idx="25">
                  <c:v>0.06341964009951484</c:v>
                </c:pt>
                <c:pt idx="26">
                  <c:v>0.009507768607259912</c:v>
                </c:pt>
                <c:pt idx="27">
                  <c:v>0.08943689037720208</c:v>
                </c:pt>
                <c:pt idx="28">
                  <c:v>0.006625866314572562</c:v>
                </c:pt>
                <c:pt idx="29">
                  <c:v>0.0998048721735748</c:v>
                </c:pt>
                <c:pt idx="30">
                  <c:v>0.03423928290762797</c:v>
                </c:pt>
                <c:pt idx="31">
                  <c:v>0.0037006044587073895</c:v>
                </c:pt>
              </c:numCache>
            </c:numRef>
          </c:val>
        </c:ser>
        <c:ser>
          <c:idx val="0"/>
          <c:order val="1"/>
          <c:tx>
            <c:strRef>
              <c:f>Datenblatt!$O$2</c:f>
              <c:strCache>
                <c:ptCount val="1"/>
                <c:pt idx="0">
                  <c:v>Anteil Lost Calls Wartend (Plan)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Datenblatt!$O$3:$O$34</c:f>
              <c:numCache>
                <c:ptCount val="32"/>
                <c:pt idx="0">
                  <c:v>0.010606123349364852</c:v>
                </c:pt>
                <c:pt idx="1">
                  <c:v>0.0411018202479877</c:v>
                </c:pt>
                <c:pt idx="2">
                  <c:v>0.027066603480242493</c:v>
                </c:pt>
                <c:pt idx="3">
                  <c:v>0.02758473608676594</c:v>
                </c:pt>
                <c:pt idx="4">
                  <c:v>0.0335705557475587</c:v>
                </c:pt>
                <c:pt idx="5">
                  <c:v>0.0032939285014173675</c:v>
                </c:pt>
                <c:pt idx="6">
                  <c:v>0.05436143602436912</c:v>
                </c:pt>
                <c:pt idx="7">
                  <c:v>0.0008344945535160748</c:v>
                </c:pt>
                <c:pt idx="8">
                  <c:v>6.057456567781403E-05</c:v>
                </c:pt>
                <c:pt idx="9">
                  <c:v>0.008669688414824031</c:v>
                </c:pt>
                <c:pt idx="10">
                  <c:v>0.00042357054479221553</c:v>
                </c:pt>
                <c:pt idx="11">
                  <c:v>0.0043279363335513785</c:v>
                </c:pt>
                <c:pt idx="12">
                  <c:v>0.00019237310512104817</c:v>
                </c:pt>
                <c:pt idx="13">
                  <c:v>0.017114746032267467</c:v>
                </c:pt>
                <c:pt idx="14">
                  <c:v>8.853685819492241E-05</c:v>
                </c:pt>
                <c:pt idx="15">
                  <c:v>4.492294942463567E-05</c:v>
                </c:pt>
                <c:pt idx="16">
                  <c:v>1.4287211151811131E-05</c:v>
                </c:pt>
                <c:pt idx="17">
                  <c:v>1.6668844616244068E-06</c:v>
                </c:pt>
                <c:pt idx="18">
                  <c:v>0.0076286496072481905</c:v>
                </c:pt>
                <c:pt idx="19">
                  <c:v>0.0006817607300946818</c:v>
                </c:pt>
                <c:pt idx="20">
                  <c:v>0.0060011703094317095</c:v>
                </c:pt>
                <c:pt idx="21">
                  <c:v>0.0017574602533240516</c:v>
                </c:pt>
                <c:pt idx="22">
                  <c:v>0.03258160427251769</c:v>
                </c:pt>
                <c:pt idx="23">
                  <c:v>0.0001848616960624847</c:v>
                </c:pt>
                <c:pt idx="24">
                  <c:v>0.011585705779958627</c:v>
                </c:pt>
                <c:pt idx="25">
                  <c:v>0.013533830607424857</c:v>
                </c:pt>
                <c:pt idx="26">
                  <c:v>0.0010331340073335936</c:v>
                </c:pt>
                <c:pt idx="27">
                  <c:v>0.03567558358748908</c:v>
                </c:pt>
                <c:pt idx="28">
                  <c:v>0.0007663613351161589</c:v>
                </c:pt>
                <c:pt idx="29">
                  <c:v>0.06674951921054996</c:v>
                </c:pt>
                <c:pt idx="30">
                  <c:v>0.007513353525019736</c:v>
                </c:pt>
                <c:pt idx="31">
                  <c:v>0.0006129240790428547</c:v>
                </c:pt>
              </c:numCache>
            </c:numRef>
          </c:val>
        </c:ser>
        <c:overlap val="100"/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225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015"/>
          <c:w val="0.13475"/>
          <c:h val="0.23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Auslastung: Plan vs. Zielwert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44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Datenblatt!$K$2</c:f>
              <c:strCache>
                <c:ptCount val="1"/>
                <c:pt idx="0">
                  <c:v>Auslastung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Datenblatt!$K$3:$K$34</c:f>
              <c:numCache>
                <c:ptCount val="32"/>
                <c:pt idx="0">
                  <c:v>0.8253777247071266</c:v>
                </c:pt>
                <c:pt idx="1">
                  <c:v>0.9477836081319385</c:v>
                </c:pt>
                <c:pt idx="2">
                  <c:v>0.9171917100548744</c:v>
                </c:pt>
                <c:pt idx="3">
                  <c:v>0.9484228943745294</c:v>
                </c:pt>
                <c:pt idx="4">
                  <c:v>0.9532504109496419</c:v>
                </c:pt>
                <c:pt idx="5">
                  <c:v>0.8296960932101521</c:v>
                </c:pt>
                <c:pt idx="6">
                  <c:v>0.9798619970324494</c:v>
                </c:pt>
                <c:pt idx="7">
                  <c:v>0.7614969632898767</c:v>
                </c:pt>
                <c:pt idx="8">
                  <c:v>0.6416439422716697</c:v>
                </c:pt>
                <c:pt idx="9">
                  <c:v>0.8975903641666685</c:v>
                </c:pt>
                <c:pt idx="10">
                  <c:v>0.7435197257752771</c:v>
                </c:pt>
                <c:pt idx="11">
                  <c:v>0.7984798162534005</c:v>
                </c:pt>
                <c:pt idx="12">
                  <c:v>0.6807487134659876</c:v>
                </c:pt>
                <c:pt idx="13">
                  <c:v>0.8819586882943458</c:v>
                </c:pt>
                <c:pt idx="14">
                  <c:v>0.6428913162513212</c:v>
                </c:pt>
                <c:pt idx="15">
                  <c:v>0.6380537436121986</c:v>
                </c:pt>
                <c:pt idx="16">
                  <c:v>0.5904763136412761</c:v>
                </c:pt>
                <c:pt idx="17">
                  <c:v>0.5671941782431628</c:v>
                </c:pt>
                <c:pt idx="18">
                  <c:v>0.8165788710467956</c:v>
                </c:pt>
                <c:pt idx="19">
                  <c:v>0.6934345281936906</c:v>
                </c:pt>
                <c:pt idx="20">
                  <c:v>0.8045094652954347</c:v>
                </c:pt>
                <c:pt idx="21">
                  <c:v>0.7416236462632213</c:v>
                </c:pt>
                <c:pt idx="22">
                  <c:v>0.929160632631845</c:v>
                </c:pt>
                <c:pt idx="23">
                  <c:v>0.6412019431244845</c:v>
                </c:pt>
                <c:pt idx="24">
                  <c:v>0.852735157592429</c:v>
                </c:pt>
                <c:pt idx="25">
                  <c:v>0.8384855295458565</c:v>
                </c:pt>
                <c:pt idx="26">
                  <c:v>0.6737143174629836</c:v>
                </c:pt>
                <c:pt idx="27">
                  <c:v>0.8585007119206367</c:v>
                </c:pt>
                <c:pt idx="28">
                  <c:v>0.6430433058544346</c:v>
                </c:pt>
                <c:pt idx="29">
                  <c:v>0.9406829756051301</c:v>
                </c:pt>
                <c:pt idx="30">
                  <c:v>0.7492759931931893</c:v>
                </c:pt>
                <c:pt idx="31">
                  <c:v>0.5465154694219431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Datenblatt!$V$2</c:f>
              <c:strCache>
                <c:ptCount val="1"/>
                <c:pt idx="0">
                  <c:v>Auslastung (Zielwert)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Datenblatt!$V$3:$V$34</c:f>
              <c:numCache>
                <c:ptCount val="32"/>
                <c:pt idx="0">
                  <c:v>0.7865187698788941</c:v>
                </c:pt>
                <c:pt idx="1">
                  <c:v>0.821635165120426</c:v>
                </c:pt>
                <c:pt idx="2">
                  <c:v>0.8144215324245118</c:v>
                </c:pt>
                <c:pt idx="3">
                  <c:v>0.871842876624787</c:v>
                </c:pt>
                <c:pt idx="4">
                  <c:v>0.8459227373975294</c:v>
                </c:pt>
                <c:pt idx="5">
                  <c:v>0.8659140518307686</c:v>
                </c:pt>
                <c:pt idx="6">
                  <c:v>0.8815956223294849</c:v>
                </c:pt>
                <c:pt idx="7">
                  <c:v>0.8837717382444276</c:v>
                </c:pt>
                <c:pt idx="8">
                  <c:v>0.850793561065334</c:v>
                </c:pt>
                <c:pt idx="9">
                  <c:v>0.8815897380808989</c:v>
                </c:pt>
                <c:pt idx="10">
                  <c:v>0.8875968077640842</c:v>
                </c:pt>
                <c:pt idx="11">
                  <c:v>0.8973337628855937</c:v>
                </c:pt>
                <c:pt idx="12">
                  <c:v>0.8981458368355578</c:v>
                </c:pt>
                <c:pt idx="13">
                  <c:v>0.8951916790978853</c:v>
                </c:pt>
                <c:pt idx="14">
                  <c:v>0.8978770764227266</c:v>
                </c:pt>
                <c:pt idx="15">
                  <c:v>0.8919497792110888</c:v>
                </c:pt>
                <c:pt idx="16">
                  <c:v>0.9006868340450574</c:v>
                </c:pt>
                <c:pt idx="17">
                  <c:v>0.8928719244505231</c:v>
                </c:pt>
                <c:pt idx="18">
                  <c:v>0.9073174245113677</c:v>
                </c:pt>
                <c:pt idx="19">
                  <c:v>0.9057308374800616</c:v>
                </c:pt>
                <c:pt idx="20">
                  <c:v>0.9163088777934024</c:v>
                </c:pt>
                <c:pt idx="21">
                  <c:v>0.9112430172204192</c:v>
                </c:pt>
                <c:pt idx="22">
                  <c:v>0.9077342121362686</c:v>
                </c:pt>
                <c:pt idx="23">
                  <c:v>0.8963683274476616</c:v>
                </c:pt>
                <c:pt idx="24">
                  <c:v>0.9043224293716026</c:v>
                </c:pt>
                <c:pt idx="25">
                  <c:v>0.8937597653719168</c:v>
                </c:pt>
                <c:pt idx="26">
                  <c:v>0.895915300394098</c:v>
                </c:pt>
                <c:pt idx="27">
                  <c:v>0.8753364273508389</c:v>
                </c:pt>
                <c:pt idx="28">
                  <c:v>0.8793710445519537</c:v>
                </c:pt>
                <c:pt idx="29">
                  <c:v>0.8422603177651763</c:v>
                </c:pt>
                <c:pt idx="30">
                  <c:v>0.8144215324245118</c:v>
                </c:pt>
                <c:pt idx="31">
                  <c:v>0.7560485785206159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Datenblatt!$AF$2</c:f>
              <c:strCache>
                <c:ptCount val="1"/>
                <c:pt idx="0">
                  <c:v>Auslastung (Optimum)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Datenblatt!$AF$3:$AF$34</c:f>
              <c:numCache>
                <c:ptCount val="32"/>
                <c:pt idx="0">
                  <c:v>0.7865187698788941</c:v>
                </c:pt>
                <c:pt idx="1">
                  <c:v>0.7902194478015104</c:v>
                </c:pt>
                <c:pt idx="2">
                  <c:v>0.7812648146978596</c:v>
                </c:pt>
                <c:pt idx="3">
                  <c:v>0.8114226643058161</c:v>
                </c:pt>
                <c:pt idx="4">
                  <c:v>0.8235669710274254</c:v>
                </c:pt>
                <c:pt idx="5">
                  <c:v>0.8296960932101521</c:v>
                </c:pt>
                <c:pt idx="6">
                  <c:v>0.8314649515768938</c:v>
                </c:pt>
                <c:pt idx="7">
                  <c:v>0.8311097728847353</c:v>
                </c:pt>
                <c:pt idx="8">
                  <c:v>0.8092357419831778</c:v>
                </c:pt>
                <c:pt idx="9">
                  <c:v>0.8327526323255311</c:v>
                </c:pt>
                <c:pt idx="10">
                  <c:v>0.8230773036802809</c:v>
                </c:pt>
                <c:pt idx="11">
                  <c:v>0.8270329630137354</c:v>
                </c:pt>
                <c:pt idx="12">
                  <c:v>0.8323404275397864</c:v>
                </c:pt>
                <c:pt idx="13">
                  <c:v>0.8412790474697207</c:v>
                </c:pt>
                <c:pt idx="14">
                  <c:v>0.8333904080788294</c:v>
                </c:pt>
                <c:pt idx="15">
                  <c:v>0.8376088104349502</c:v>
                </c:pt>
                <c:pt idx="16">
                  <c:v>0.8308880388585554</c:v>
                </c:pt>
                <c:pt idx="17">
                  <c:v>0.8321556931450254</c:v>
                </c:pt>
                <c:pt idx="18">
                  <c:v>0.8430438778230122</c:v>
                </c:pt>
                <c:pt idx="19">
                  <c:v>0.8462171078290579</c:v>
                </c:pt>
                <c:pt idx="20">
                  <c:v>0.8390768375530325</c:v>
                </c:pt>
                <c:pt idx="21">
                  <c:v>0.8444313695922232</c:v>
                </c:pt>
                <c:pt idx="22">
                  <c:v>0.8389763321550119</c:v>
                </c:pt>
                <c:pt idx="23">
                  <c:v>0.8316192505856356</c:v>
                </c:pt>
                <c:pt idx="24">
                  <c:v>0.8395091881881767</c:v>
                </c:pt>
                <c:pt idx="25">
                  <c:v>0.8384855295458565</c:v>
                </c:pt>
                <c:pt idx="26">
                  <c:v>0.8383923485649355</c:v>
                </c:pt>
                <c:pt idx="27">
                  <c:v>0.8246209006325195</c:v>
                </c:pt>
                <c:pt idx="28">
                  <c:v>0.8247904861115275</c:v>
                </c:pt>
                <c:pt idx="29">
                  <c:v>0.817262783753872</c:v>
                </c:pt>
                <c:pt idx="30">
                  <c:v>0.7812648146978596</c:v>
                </c:pt>
                <c:pt idx="31">
                  <c:v>0.8006376685698827</c:v>
                </c:pt>
              </c:numCache>
            </c:numRef>
          </c:val>
          <c:smooth val="0"/>
        </c:ser>
        <c:marker val="1"/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5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43225"/>
          <c:w val="0.1225"/>
          <c:h val="0.1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Service Level: Plan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47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Datenblatt!$L$2</c:f>
              <c:strCache>
                <c:ptCount val="1"/>
                <c:pt idx="0">
                  <c:v>Service Level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Datenblatt!$L$3:$L$34</c:f>
              <c:numCache>
                <c:ptCount val="32"/>
                <c:pt idx="0">
                  <c:v>0.7602430004942997</c:v>
                </c:pt>
                <c:pt idx="1">
                  <c:v>0.39292005627706544</c:v>
                </c:pt>
                <c:pt idx="2">
                  <c:v>0.5199010307730563</c:v>
                </c:pt>
                <c:pt idx="3">
                  <c:v>0.4969367851730035</c:v>
                </c:pt>
                <c:pt idx="4">
                  <c:v>0.4416768099655438</c:v>
                </c:pt>
                <c:pt idx="5">
                  <c:v>0.9101466490319428</c:v>
                </c:pt>
                <c:pt idx="6">
                  <c:v>0.29462638442393957</c:v>
                </c:pt>
                <c:pt idx="7">
                  <c:v>0.9764215188110412</c:v>
                </c:pt>
                <c:pt idx="8">
                  <c:v>0.9982896784581285</c:v>
                </c:pt>
                <c:pt idx="9">
                  <c:v>0.7822730109942256</c:v>
                </c:pt>
                <c:pt idx="10">
                  <c:v>0.9880340727408096</c:v>
                </c:pt>
                <c:pt idx="11">
                  <c:v>0.9700882997473355</c:v>
                </c:pt>
                <c:pt idx="12">
                  <c:v>0.9993463146431814</c:v>
                </c:pt>
                <c:pt idx="13">
                  <c:v>0.8634186567009454</c:v>
                </c:pt>
                <c:pt idx="14">
                  <c:v>0.9999018381344389</c:v>
                </c:pt>
                <c:pt idx="15">
                  <c:v>0.9998889681860853</c:v>
                </c:pt>
                <c:pt idx="16">
                  <c:v>0.9999910309691149</c:v>
                </c:pt>
                <c:pt idx="17">
                  <c:v>0.9999957392705368</c:v>
                </c:pt>
                <c:pt idx="18">
                  <c:v>0.9635399418583371</c:v>
                </c:pt>
                <c:pt idx="19">
                  <c:v>0.9993413640106074</c:v>
                </c:pt>
                <c:pt idx="20">
                  <c:v>0.9812563509618253</c:v>
                </c:pt>
                <c:pt idx="21">
                  <c:v>0.9969953728726901</c:v>
                </c:pt>
                <c:pt idx="22">
                  <c:v>0.7490088490406578</c:v>
                </c:pt>
                <c:pt idx="23">
                  <c:v>0.999908624620138</c:v>
                </c:pt>
                <c:pt idx="24">
                  <c:v>0.9234619124184505</c:v>
                </c:pt>
                <c:pt idx="25">
                  <c:v>0.934936997734906</c:v>
                </c:pt>
                <c:pt idx="26">
                  <c:v>0.9991875765550361</c:v>
                </c:pt>
                <c:pt idx="27">
                  <c:v>0.8731933408595335</c:v>
                </c:pt>
                <c:pt idx="28">
                  <c:v>0.9991134854593875</c:v>
                </c:pt>
                <c:pt idx="29">
                  <c:v>0.48798987244848563</c:v>
                </c:pt>
                <c:pt idx="30">
                  <c:v>0.9173844306441217</c:v>
                </c:pt>
                <c:pt idx="31">
                  <c:v>0.9957215857464189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Datenblatt!$AG$2</c:f>
              <c:strCache>
                <c:ptCount val="1"/>
                <c:pt idx="0">
                  <c:v>Service Level (Optimum)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Datenblatt!$AG$3:$AG$34</c:f>
              <c:numCache>
                <c:ptCount val="32"/>
                <c:pt idx="0">
                  <c:v>0.8370704948238664</c:v>
                </c:pt>
                <c:pt idx="1">
                  <c:v>0.8726861550951163</c:v>
                </c:pt>
                <c:pt idx="2">
                  <c:v>0.8750574738149074</c:v>
                </c:pt>
                <c:pt idx="3">
                  <c:v>0.9193746196056352</c:v>
                </c:pt>
                <c:pt idx="4">
                  <c:v>0.8847392535646322</c:v>
                </c:pt>
                <c:pt idx="5">
                  <c:v>0.9101466490319428</c:v>
                </c:pt>
                <c:pt idx="6">
                  <c:v>0.9191156433608285</c:v>
                </c:pt>
                <c:pt idx="7">
                  <c:v>0.9125928003812505</c:v>
                </c:pt>
                <c:pt idx="8">
                  <c:v>0.9173258319067239</c:v>
                </c:pt>
                <c:pt idx="9">
                  <c:v>0.9212280050202794</c:v>
                </c:pt>
                <c:pt idx="10">
                  <c:v>0.9349227503593728</c:v>
                </c:pt>
                <c:pt idx="11">
                  <c:v>0.9463220116875152</c:v>
                </c:pt>
                <c:pt idx="12">
                  <c:v>0.9474201162702585</c:v>
                </c:pt>
                <c:pt idx="13">
                  <c:v>0.9341684902197376</c:v>
                </c:pt>
                <c:pt idx="14">
                  <c:v>0.948580160282898</c:v>
                </c:pt>
                <c:pt idx="15">
                  <c:v>0.9382717652179843</c:v>
                </c:pt>
                <c:pt idx="16">
                  <c:v>0.9425310328829676</c:v>
                </c:pt>
                <c:pt idx="17">
                  <c:v>0.9308072671106594</c:v>
                </c:pt>
                <c:pt idx="18">
                  <c:v>0.937334715954045</c:v>
                </c:pt>
                <c:pt idx="19">
                  <c:v>0.9425972081921615</c:v>
                </c:pt>
                <c:pt idx="20">
                  <c:v>0.9575499712505803</c:v>
                </c:pt>
                <c:pt idx="21">
                  <c:v>0.9510634816028116</c:v>
                </c:pt>
                <c:pt idx="22">
                  <c:v>0.9545234123786982</c:v>
                </c:pt>
                <c:pt idx="23">
                  <c:v>0.9504534712298545</c:v>
                </c:pt>
                <c:pt idx="24">
                  <c:v>0.9406513188528464</c:v>
                </c:pt>
                <c:pt idx="25">
                  <c:v>0.934936997734906</c:v>
                </c:pt>
                <c:pt idx="26">
                  <c:v>0.929623617666929</c:v>
                </c:pt>
                <c:pt idx="27">
                  <c:v>0.9270912056889248</c:v>
                </c:pt>
                <c:pt idx="28">
                  <c:v>0.9165327886190624</c:v>
                </c:pt>
                <c:pt idx="29">
                  <c:v>0.8743780866689571</c:v>
                </c:pt>
                <c:pt idx="30">
                  <c:v>0.8750574738149074</c:v>
                </c:pt>
                <c:pt idx="31">
                  <c:v>0.7715720819904</c:v>
                </c:pt>
              </c:numCache>
            </c:numRef>
          </c:val>
          <c:smooth val="0"/>
        </c:ser>
        <c:marker val="1"/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7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4285"/>
          <c:w val="0.12575"/>
          <c:h val="0.18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Lost Calls: Plan vs. Zielwert vs.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48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Datenblatt!$M$2</c:f>
              <c:strCache>
                <c:ptCount val="1"/>
                <c:pt idx="0">
                  <c:v>Anteil Lost Calls gesamt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Datenblatt!$M$3:$M$34</c:f>
              <c:numCache>
                <c:ptCount val="32"/>
                <c:pt idx="0">
                  <c:v>0.0014219880104064941</c:v>
                </c:pt>
                <c:pt idx="1">
                  <c:v>0.13633710145950317</c:v>
                </c:pt>
                <c:pt idx="2">
                  <c:v>0.04101294279098511</c:v>
                </c:pt>
                <c:pt idx="3">
                  <c:v>0.038557469844818115</c:v>
                </c:pt>
                <c:pt idx="4">
                  <c:v>0.06156498193740845</c:v>
                </c:pt>
                <c:pt idx="5">
                  <c:v>0.0005750060081481934</c:v>
                </c:pt>
                <c:pt idx="6">
                  <c:v>0.07411450147628784</c:v>
                </c:pt>
                <c:pt idx="7">
                  <c:v>0.0025611519813537598</c:v>
                </c:pt>
                <c:pt idx="8">
                  <c:v>0.0003364682197570801</c:v>
                </c:pt>
                <c:pt idx="9">
                  <c:v>0.019874870777130127</c:v>
                </c:pt>
                <c:pt idx="10">
                  <c:v>5.739927291870117E-05</c:v>
                </c:pt>
                <c:pt idx="11">
                  <c:v>0.025408804416656494</c:v>
                </c:pt>
                <c:pt idx="12">
                  <c:v>0.00014275312423706055</c:v>
                </c:pt>
                <c:pt idx="13">
                  <c:v>0.019468486309051514</c:v>
                </c:pt>
                <c:pt idx="14">
                  <c:v>0.0007976889610290527</c:v>
                </c:pt>
                <c:pt idx="15">
                  <c:v>7.599592208862305E-05</c:v>
                </c:pt>
                <c:pt idx="16">
                  <c:v>0.00017970800399780273</c:v>
                </c:pt>
                <c:pt idx="17">
                  <c:v>1.7881393432617188E-07</c:v>
                </c:pt>
                <c:pt idx="18">
                  <c:v>0.012266814708709717</c:v>
                </c:pt>
                <c:pt idx="19">
                  <c:v>0.0001404881477355957</c:v>
                </c:pt>
                <c:pt idx="20">
                  <c:v>0.006110012531280518</c:v>
                </c:pt>
                <c:pt idx="21">
                  <c:v>0.044166505336761475</c:v>
                </c:pt>
                <c:pt idx="22">
                  <c:v>0.12325173616409302</c:v>
                </c:pt>
                <c:pt idx="23">
                  <c:v>0.0038709044456481934</c:v>
                </c:pt>
                <c:pt idx="24">
                  <c:v>0.10841518640518188</c:v>
                </c:pt>
                <c:pt idx="25">
                  <c:v>0.12284797430038452</c:v>
                </c:pt>
                <c:pt idx="26">
                  <c:v>0.007593214511871338</c:v>
                </c:pt>
                <c:pt idx="27">
                  <c:v>0.06460398435592651</c:v>
                </c:pt>
                <c:pt idx="28">
                  <c:v>0.022915542125701904</c:v>
                </c:pt>
                <c:pt idx="29">
                  <c:v>0.19982761144638062</c:v>
                </c:pt>
                <c:pt idx="30">
                  <c:v>0.048866450786590576</c:v>
                </c:pt>
                <c:pt idx="31">
                  <c:v>0.013181626796722412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Datenblatt!$AH$2</c:f>
              <c:strCache>
                <c:ptCount val="1"/>
                <c:pt idx="0">
                  <c:v>Anteil Lost Calls gesamt (Optimum)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Datenblatt!$AH$3:$AH$34</c:f>
              <c:numCache>
                <c:ptCount val="32"/>
                <c:pt idx="0">
                  <c:v>0.046623289585113525</c:v>
                </c:pt>
                <c:pt idx="1">
                  <c:v>0.02833348512649536</c:v>
                </c:pt>
                <c:pt idx="2">
                  <c:v>0.04101294279098511</c:v>
                </c:pt>
                <c:pt idx="3">
                  <c:v>0.023723304271697998</c:v>
                </c:pt>
                <c:pt idx="4">
                  <c:v>0.024297058582305908</c:v>
                </c:pt>
                <c:pt idx="5">
                  <c:v>0.025082647800445557</c:v>
                </c:pt>
                <c:pt idx="6">
                  <c:v>0.022782862186431885</c:v>
                </c:pt>
                <c:pt idx="7">
                  <c:v>0.02360290288925171</c:v>
                </c:pt>
                <c:pt idx="8">
                  <c:v>0.021143019199371338</c:v>
                </c:pt>
                <c:pt idx="9">
                  <c:v>0.019874870777130127</c:v>
                </c:pt>
                <c:pt idx="10">
                  <c:v>0.022915542125701904</c:v>
                </c:pt>
                <c:pt idx="11">
                  <c:v>0.020562469959259033</c:v>
                </c:pt>
                <c:pt idx="12">
                  <c:v>0.01818293333053589</c:v>
                </c:pt>
                <c:pt idx="13">
                  <c:v>0.019468486309051514</c:v>
                </c:pt>
                <c:pt idx="14">
                  <c:v>0.020396649837493896</c:v>
                </c:pt>
                <c:pt idx="15">
                  <c:v>0.01930898427963257</c:v>
                </c:pt>
                <c:pt idx="16">
                  <c:v>0.019519388675689697</c:v>
                </c:pt>
                <c:pt idx="17">
                  <c:v>0.0212743878364563</c:v>
                </c:pt>
                <c:pt idx="18">
                  <c:v>0.019935429096221924</c:v>
                </c:pt>
                <c:pt idx="19">
                  <c:v>0.017501771450042725</c:v>
                </c:pt>
                <c:pt idx="20">
                  <c:v>0.016841590404510498</c:v>
                </c:pt>
                <c:pt idx="21">
                  <c:v>0.015467226505279541</c:v>
                </c:pt>
                <c:pt idx="22">
                  <c:v>0.016961753368377686</c:v>
                </c:pt>
                <c:pt idx="23">
                  <c:v>0.01930898427963257</c:v>
                </c:pt>
                <c:pt idx="24">
                  <c:v>0.019674360752105713</c:v>
                </c:pt>
                <c:pt idx="25">
                  <c:v>0.020797908306121826</c:v>
                </c:pt>
                <c:pt idx="26">
                  <c:v>0.022265374660491943</c:v>
                </c:pt>
                <c:pt idx="27">
                  <c:v>0.025374233722686768</c:v>
                </c:pt>
                <c:pt idx="28">
                  <c:v>0.022915542125701904</c:v>
                </c:pt>
                <c:pt idx="29">
                  <c:v>0.027591288089752197</c:v>
                </c:pt>
                <c:pt idx="30">
                  <c:v>0.03585106134414673</c:v>
                </c:pt>
                <c:pt idx="31">
                  <c:v>0.04362243413925171</c:v>
                </c:pt>
              </c:numCache>
            </c:numRef>
          </c:val>
          <c:smooth val="0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70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3905"/>
          <c:w val="0.118"/>
          <c:h val="0.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Auslastung, Service Level und Lost Calls bei Planbesetzung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5"/>
          <c:w val="0.837"/>
          <c:h val="0.8775"/>
        </c:manualLayout>
      </c:layout>
      <c:lineChart>
        <c:grouping val="standard"/>
        <c:varyColors val="0"/>
        <c:ser>
          <c:idx val="1"/>
          <c:order val="0"/>
          <c:tx>
            <c:strRef>
              <c:f>Datenblatt!$K$2</c:f>
              <c:strCache>
                <c:ptCount val="1"/>
                <c:pt idx="0">
                  <c:v>Auslastung (Plan)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Datenblatt!$K$3:$K$34</c:f>
              <c:numCache>
                <c:ptCount val="32"/>
                <c:pt idx="0">
                  <c:v>0.5247429553200217</c:v>
                </c:pt>
                <c:pt idx="1">
                  <c:v>0.9587504902131418</c:v>
                </c:pt>
                <c:pt idx="2">
                  <c:v>0.806301274767109</c:v>
                </c:pt>
                <c:pt idx="3">
                  <c:v>0.8588886602719625</c:v>
                </c:pt>
                <c:pt idx="4">
                  <c:v>0.8961515092027599</c:v>
                </c:pt>
                <c:pt idx="5">
                  <c:v>0.6462560920451963</c:v>
                </c:pt>
                <c:pt idx="6">
                  <c:v>0.9246068947400367</c:v>
                </c:pt>
                <c:pt idx="7">
                  <c:v>0.7153114227475944</c:v>
                </c:pt>
                <c:pt idx="8">
                  <c:v>0.6441928988301919</c:v>
                </c:pt>
                <c:pt idx="9">
                  <c:v>0.8208547957241535</c:v>
                </c:pt>
                <c:pt idx="10">
                  <c:v>0.6067576233845837</c:v>
                </c:pt>
                <c:pt idx="11">
                  <c:v>0.855087751363005</c:v>
                </c:pt>
                <c:pt idx="12">
                  <c:v>0.6592709529399872</c:v>
                </c:pt>
                <c:pt idx="13">
                  <c:v>0.8297112404924852</c:v>
                </c:pt>
                <c:pt idx="14">
                  <c:v>0.7147939449020971</c:v>
                </c:pt>
                <c:pt idx="15">
                  <c:v>0.651617142657439</c:v>
                </c:pt>
                <c:pt idx="16">
                  <c:v>0.6681351175236826</c:v>
                </c:pt>
                <c:pt idx="17">
                  <c:v>0.5316665715972583</c:v>
                </c:pt>
                <c:pt idx="18">
                  <c:v>0.8095790431042512</c:v>
                </c:pt>
                <c:pt idx="19">
                  <c:v>0.661183140220431</c:v>
                </c:pt>
                <c:pt idx="20">
                  <c:v>0.786458292670291</c:v>
                </c:pt>
                <c:pt idx="21">
                  <c:v>0.9044364830642416</c:v>
                </c:pt>
                <c:pt idx="22">
                  <c:v>0.9744819075100182</c:v>
                </c:pt>
                <c:pt idx="23">
                  <c:v>0.7630290618782852</c:v>
                </c:pt>
                <c:pt idx="24">
                  <c:v>0.9655034150009932</c:v>
                </c:pt>
                <c:pt idx="25">
                  <c:v>0.9717536411029206</c:v>
                </c:pt>
                <c:pt idx="26">
                  <c:v>0.7757313039898873</c:v>
                </c:pt>
                <c:pt idx="27">
                  <c:v>0.8990380633693366</c:v>
                </c:pt>
                <c:pt idx="28">
                  <c:v>0.8269220043483534</c:v>
                </c:pt>
                <c:pt idx="29">
                  <c:v>0.987581184820125</c:v>
                </c:pt>
                <c:pt idx="30">
                  <c:v>0.8384993131223478</c:v>
                </c:pt>
                <c:pt idx="31">
                  <c:v>0.7017663641718396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Datenblatt!$L$2</c:f>
              <c:strCache>
                <c:ptCount val="1"/>
                <c:pt idx="0">
                  <c:v>Service Level (Plan)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Datenblatt!$L$3:$L$34</c:f>
              <c:numCache>
                <c:ptCount val="32"/>
                <c:pt idx="0">
                  <c:v>0.9945106999626483</c:v>
                </c:pt>
                <c:pt idx="1">
                  <c:v>0.35824067121477576</c:v>
                </c:pt>
                <c:pt idx="2">
                  <c:v>0.8189498401257075</c:v>
                </c:pt>
                <c:pt idx="3">
                  <c:v>0.8568383136290968</c:v>
                </c:pt>
                <c:pt idx="4">
                  <c:v>0.7438388921510392</c:v>
                </c:pt>
                <c:pt idx="5">
                  <c:v>0.9986370176100668</c:v>
                </c:pt>
                <c:pt idx="6">
                  <c:v>0.6912729155501859</c:v>
                </c:pt>
                <c:pt idx="7">
                  <c:v>0.9935393661300378</c:v>
                </c:pt>
                <c:pt idx="8">
                  <c:v>0.9992694584747491</c:v>
                </c:pt>
                <c:pt idx="9">
                  <c:v>0.93699977712499</c:v>
                </c:pt>
                <c:pt idx="10">
                  <c:v>0.9998918475927139</c:v>
                </c:pt>
                <c:pt idx="11">
                  <c:v>0.9235729696703868</c:v>
                </c:pt>
                <c:pt idx="12">
                  <c:v>0.9997465223832581</c:v>
                </c:pt>
                <c:pt idx="13">
                  <c:v>0.9411832128242316</c:v>
                </c:pt>
                <c:pt idx="14">
                  <c:v>0.9984617686501182</c:v>
                </c:pt>
                <c:pt idx="15">
                  <c:v>0.999873914750075</c:v>
                </c:pt>
                <c:pt idx="16">
                  <c:v>0.9996811631227904</c:v>
                </c:pt>
                <c:pt idx="17">
                  <c:v>0.99999974557987</c:v>
                </c:pt>
                <c:pt idx="18">
                  <c:v>0.9665582131962054</c:v>
                </c:pt>
                <c:pt idx="19">
                  <c:v>0.999753093457505</c:v>
                </c:pt>
                <c:pt idx="20">
                  <c:v>0.9855787699519702</c:v>
                </c:pt>
                <c:pt idx="21">
                  <c:v>0.8601401197079332</c:v>
                </c:pt>
                <c:pt idx="22">
                  <c:v>0.4310078770515479</c:v>
                </c:pt>
                <c:pt idx="23">
                  <c:v>0.9911159313089327</c:v>
                </c:pt>
                <c:pt idx="24">
                  <c:v>0.5134591328433351</c:v>
                </c:pt>
                <c:pt idx="25">
                  <c:v>0.4304385006062022</c:v>
                </c:pt>
                <c:pt idx="26">
                  <c:v>0.9796555153788253</c:v>
                </c:pt>
                <c:pt idx="27">
                  <c:v>0.7277831575372307</c:v>
                </c:pt>
                <c:pt idx="28">
                  <c:v>0.9246995725374266</c:v>
                </c:pt>
                <c:pt idx="29">
                  <c:v>0.17052216690913932</c:v>
                </c:pt>
                <c:pt idx="30">
                  <c:v>0.7860715090928423</c:v>
                </c:pt>
                <c:pt idx="31">
                  <c:v>0.9471526969138547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Datenblatt!$M$2</c:f>
              <c:strCache>
                <c:ptCount val="1"/>
                <c:pt idx="0">
                  <c:v>Anteil Lost Calls gesamt (Plan)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Datenblatt!$M$3:$M$34</c:f>
              <c:numCache>
                <c:ptCount val="32"/>
                <c:pt idx="0">
                  <c:v>0.0014219880104064941</c:v>
                </c:pt>
                <c:pt idx="1">
                  <c:v>0.13633710145950317</c:v>
                </c:pt>
                <c:pt idx="2">
                  <c:v>0.04101294279098511</c:v>
                </c:pt>
                <c:pt idx="3">
                  <c:v>0.038557469844818115</c:v>
                </c:pt>
                <c:pt idx="4">
                  <c:v>0.06156498193740845</c:v>
                </c:pt>
                <c:pt idx="5">
                  <c:v>0.0005750060081481934</c:v>
                </c:pt>
                <c:pt idx="6">
                  <c:v>0.07411450147628784</c:v>
                </c:pt>
                <c:pt idx="7">
                  <c:v>0.0025611519813537598</c:v>
                </c:pt>
                <c:pt idx="8">
                  <c:v>0.0003364682197570801</c:v>
                </c:pt>
                <c:pt idx="9">
                  <c:v>0.019874870777130127</c:v>
                </c:pt>
                <c:pt idx="10">
                  <c:v>5.739927291870117E-05</c:v>
                </c:pt>
                <c:pt idx="11">
                  <c:v>0.025408804416656494</c:v>
                </c:pt>
                <c:pt idx="12">
                  <c:v>0.00014275312423706055</c:v>
                </c:pt>
                <c:pt idx="13">
                  <c:v>0.019468486309051514</c:v>
                </c:pt>
                <c:pt idx="14">
                  <c:v>0.0007976889610290527</c:v>
                </c:pt>
                <c:pt idx="15">
                  <c:v>7.599592208862305E-05</c:v>
                </c:pt>
                <c:pt idx="16">
                  <c:v>0.00017970800399780273</c:v>
                </c:pt>
                <c:pt idx="17">
                  <c:v>1.7881393432617188E-07</c:v>
                </c:pt>
                <c:pt idx="18">
                  <c:v>0.012266814708709717</c:v>
                </c:pt>
                <c:pt idx="19">
                  <c:v>0.0001404881477355957</c:v>
                </c:pt>
                <c:pt idx="20">
                  <c:v>0.006110012531280518</c:v>
                </c:pt>
                <c:pt idx="21">
                  <c:v>0.044166505336761475</c:v>
                </c:pt>
                <c:pt idx="22">
                  <c:v>0.12325173616409302</c:v>
                </c:pt>
                <c:pt idx="23">
                  <c:v>0.0038709044456481934</c:v>
                </c:pt>
                <c:pt idx="24">
                  <c:v>0.10841518640518188</c:v>
                </c:pt>
                <c:pt idx="25">
                  <c:v>0.12284797430038452</c:v>
                </c:pt>
                <c:pt idx="26">
                  <c:v>0.007593214511871338</c:v>
                </c:pt>
                <c:pt idx="27">
                  <c:v>0.06460398435592651</c:v>
                </c:pt>
                <c:pt idx="28">
                  <c:v>0.022915542125701904</c:v>
                </c:pt>
                <c:pt idx="29">
                  <c:v>0.19982761144638062</c:v>
                </c:pt>
                <c:pt idx="30">
                  <c:v>0.048866450786590576</c:v>
                </c:pt>
                <c:pt idx="31">
                  <c:v>0.013181626796722412</c:v>
                </c:pt>
              </c:numCache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54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3905"/>
          <c:w val="0.1195"/>
          <c:h val="0.3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Auslastung, Service Level und Lost Calls für Zielerreichung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3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Datenblatt!$V$2</c:f>
              <c:strCache>
                <c:ptCount val="1"/>
                <c:pt idx="0">
                  <c:v>Auslastung (Zielwert)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Datenblatt!$V$3:$V$34</c:f>
              <c:numCache>
                <c:ptCount val="32"/>
                <c:pt idx="0">
                  <c:v>0.7223957810137006</c:v>
                </c:pt>
                <c:pt idx="1">
                  <c:v>0.8247290316359563</c:v>
                </c:pt>
                <c:pt idx="2">
                  <c:v>0.806301274767109</c:v>
                </c:pt>
                <c:pt idx="3">
                  <c:v>0.8771434109658003</c:v>
                </c:pt>
                <c:pt idx="4">
                  <c:v>0.8769514729446836</c:v>
                </c:pt>
                <c:pt idx="5">
                  <c:v>0.8600835486669695</c:v>
                </c:pt>
                <c:pt idx="6">
                  <c:v>0.8950116472496643</c:v>
                </c:pt>
                <c:pt idx="7">
                  <c:v>0.8795101535405431</c:v>
                </c:pt>
                <c:pt idx="8">
                  <c:v>0.8707830046993844</c:v>
                </c:pt>
                <c:pt idx="9">
                  <c:v>0.8856093080507385</c:v>
                </c:pt>
                <c:pt idx="10">
                  <c:v>0.8774089875902449</c:v>
                </c:pt>
                <c:pt idx="11">
                  <c:v>0.9054364684665644</c:v>
                </c:pt>
                <c:pt idx="12">
                  <c:v>0.8981458368355578</c:v>
                </c:pt>
                <c:pt idx="13">
                  <c:v>0.9010158556625247</c:v>
                </c:pt>
                <c:pt idx="14">
                  <c:v>0.9057308374800616</c:v>
                </c:pt>
                <c:pt idx="15">
                  <c:v>0.9021344429751237</c:v>
                </c:pt>
                <c:pt idx="16">
                  <c:v>0.902424659051277</c:v>
                </c:pt>
                <c:pt idx="17">
                  <c:v>0.891072347940583</c:v>
                </c:pt>
                <c:pt idx="18">
                  <c:v>0.9031616214980451</c:v>
                </c:pt>
                <c:pt idx="19">
                  <c:v>0.8963683274476616</c:v>
                </c:pt>
                <c:pt idx="20">
                  <c:v>0.9071334042338033</c:v>
                </c:pt>
                <c:pt idx="21">
                  <c:v>0.9141393261775373</c:v>
                </c:pt>
                <c:pt idx="22">
                  <c:v>0.9077342121362686</c:v>
                </c:pt>
                <c:pt idx="23">
                  <c:v>0.9021344429751237</c:v>
                </c:pt>
                <c:pt idx="24">
                  <c:v>0.9040302596590957</c:v>
                </c:pt>
                <c:pt idx="25">
                  <c:v>0.9057991174202074</c:v>
                </c:pt>
                <c:pt idx="26">
                  <c:v>0.8944298390420073</c:v>
                </c:pt>
                <c:pt idx="27">
                  <c:v>0.8594887299239635</c:v>
                </c:pt>
                <c:pt idx="28">
                  <c:v>0.8774089875902449</c:v>
                </c:pt>
                <c:pt idx="29">
                  <c:v>0.8597424673346373</c:v>
                </c:pt>
                <c:pt idx="30">
                  <c:v>0.8074747361242771</c:v>
                </c:pt>
                <c:pt idx="31">
                  <c:v>0.8076409298367798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Datenblatt!$W$2</c:f>
              <c:strCache>
                <c:ptCount val="1"/>
                <c:pt idx="0">
                  <c:v>Service Level (Zielwert)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Datenblatt!$W$3:$W$34</c:f>
              <c:numCache>
                <c:ptCount val="32"/>
                <c:pt idx="0">
                  <c:v>0.8623484869393405</c:v>
                </c:pt>
                <c:pt idx="1">
                  <c:v>0.8401028763998629</c:v>
                </c:pt>
                <c:pt idx="2">
                  <c:v>0.8189498401257075</c:v>
                </c:pt>
                <c:pt idx="3">
                  <c:v>0.8152997607046356</c:v>
                </c:pt>
                <c:pt idx="4">
                  <c:v>0.8017862881774755</c:v>
                </c:pt>
                <c:pt idx="5">
                  <c:v>0.8430838349220158</c:v>
                </c:pt>
                <c:pt idx="6">
                  <c:v>0.8013177993576562</c:v>
                </c:pt>
                <c:pt idx="7">
                  <c:v>0.8266733426231011</c:v>
                </c:pt>
                <c:pt idx="8">
                  <c:v>0.8402967579257756</c:v>
                </c:pt>
                <c:pt idx="9">
                  <c:v>0.8189494947595345</c:v>
                </c:pt>
                <c:pt idx="10">
                  <c:v>0.8323849533879236</c:v>
                </c:pt>
                <c:pt idx="11">
                  <c:v>0.8135044420511295</c:v>
                </c:pt>
                <c:pt idx="12">
                  <c:v>0.8274642885127348</c:v>
                </c:pt>
                <c:pt idx="13">
                  <c:v>0.8001958343159497</c:v>
                </c:pt>
                <c:pt idx="14">
                  <c:v>0.8242323674912595</c:v>
                </c:pt>
                <c:pt idx="15">
                  <c:v>0.8264812688511699</c:v>
                </c:pt>
                <c:pt idx="16">
                  <c:v>0.8203324687645971</c:v>
                </c:pt>
                <c:pt idx="17">
                  <c:v>0.8169261778026529</c:v>
                </c:pt>
                <c:pt idx="18">
                  <c:v>0.8104853319819272</c:v>
                </c:pt>
                <c:pt idx="19">
                  <c:v>0.836580952974796</c:v>
                </c:pt>
                <c:pt idx="20">
                  <c:v>0.8211076821901895</c:v>
                </c:pt>
                <c:pt idx="21">
                  <c:v>0.8318432601680821</c:v>
                </c:pt>
                <c:pt idx="22">
                  <c:v>0.8268076396257823</c:v>
                </c:pt>
                <c:pt idx="23">
                  <c:v>0.8264812688511699</c:v>
                </c:pt>
                <c:pt idx="24">
                  <c:v>0.8330693320617807</c:v>
                </c:pt>
                <c:pt idx="25">
                  <c:v>0.8067340480207936</c:v>
                </c:pt>
                <c:pt idx="26">
                  <c:v>0.8125255100460277</c:v>
                </c:pt>
                <c:pt idx="27">
                  <c:v>0.8385046899374765</c:v>
                </c:pt>
                <c:pt idx="28">
                  <c:v>0.8323849533879236</c:v>
                </c:pt>
                <c:pt idx="29">
                  <c:v>0.8102220104998442</c:v>
                </c:pt>
                <c:pt idx="30">
                  <c:v>0.8490924161733984</c:v>
                </c:pt>
                <c:pt idx="31">
                  <c:v>0.8043029844537231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Datenblatt!$X$2</c:f>
              <c:strCache>
                <c:ptCount val="1"/>
                <c:pt idx="0">
                  <c:v>Anteil Lost Calls (Zielwert)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Datenblatt!$X$3:$X$34</c:f>
              <c:numCache>
                <c:ptCount val="32"/>
                <c:pt idx="0">
                  <c:v>0.029617607593536377</c:v>
                </c:pt>
                <c:pt idx="1">
                  <c:v>0.03855663537979126</c:v>
                </c:pt>
                <c:pt idx="2">
                  <c:v>0.04101294279098511</c:v>
                </c:pt>
                <c:pt idx="3">
                  <c:v>0.04787689447402954</c:v>
                </c:pt>
                <c:pt idx="4">
                  <c:v>0.050004422664642334</c:v>
                </c:pt>
                <c:pt idx="5">
                  <c:v>0.04108649492263794</c:v>
                </c:pt>
                <c:pt idx="6">
                  <c:v>0.05253642797470093</c:v>
                </c:pt>
                <c:pt idx="7">
                  <c:v>0.04613369703292847</c:v>
                </c:pt>
                <c:pt idx="8">
                  <c:v>0.04283779859542847</c:v>
                </c:pt>
                <c:pt idx="9">
                  <c:v>0.04830044507980347</c:v>
                </c:pt>
                <c:pt idx="10">
                  <c:v>0.0451083779335022</c:v>
                </c:pt>
                <c:pt idx="11">
                  <c:v>0.05226653814315796</c:v>
                </c:pt>
                <c:pt idx="12">
                  <c:v>0.04866594076156616</c:v>
                </c:pt>
                <c:pt idx="13">
                  <c:v>0.05351334810256958</c:v>
                </c:pt>
                <c:pt idx="14">
                  <c:v>0.05041688680648804</c:v>
                </c:pt>
                <c:pt idx="15">
                  <c:v>0.04955106973648071</c:v>
                </c:pt>
                <c:pt idx="16">
                  <c:v>0.05048650503158569</c:v>
                </c:pt>
                <c:pt idx="17">
                  <c:v>0.049433887004852295</c:v>
                </c:pt>
                <c:pt idx="18">
                  <c:v>0.05235797166824341</c:v>
                </c:pt>
                <c:pt idx="19">
                  <c:v>0.04690486192703247</c:v>
                </c:pt>
                <c:pt idx="20">
                  <c:v>0.051260411739349365</c:v>
                </c:pt>
                <c:pt idx="21">
                  <c:v>0.0508611798286438</c:v>
                </c:pt>
                <c:pt idx="22">
                  <c:v>0.05035477876663208</c:v>
                </c:pt>
                <c:pt idx="23">
                  <c:v>0.04955106973648071</c:v>
                </c:pt>
                <c:pt idx="24">
                  <c:v>0.04869574308395386</c:v>
                </c:pt>
                <c:pt idx="25">
                  <c:v>0.05328410863876343</c:v>
                </c:pt>
                <c:pt idx="26">
                  <c:v>0.05050772428512573</c:v>
                </c:pt>
                <c:pt idx="27">
                  <c:v>0.041877925395965576</c:v>
                </c:pt>
                <c:pt idx="28">
                  <c:v>0.0451083779335022</c:v>
                </c:pt>
                <c:pt idx="29">
                  <c:v>0.04676741361618042</c:v>
                </c:pt>
                <c:pt idx="30">
                  <c:v>0.03585106134414673</c:v>
                </c:pt>
                <c:pt idx="31">
                  <c:v>0.04362243413925171</c:v>
                </c:pt>
              </c:numCache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 val="autoZero"/>
        <c:auto val="1"/>
        <c:lblOffset val="100"/>
        <c:noMultiLvlLbl val="0"/>
      </c:catAx>
      <c:valAx>
        <c:axId val="3253617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8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5"/>
          <c:y val="0.3905"/>
          <c:w val="0.1225"/>
          <c:h val="0.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Auslastung, Service Level und Lost Calls im Optimum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5"/>
          <c:w val="0.835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Datenblatt!$AF$2</c:f>
              <c:strCache>
                <c:ptCount val="1"/>
                <c:pt idx="0">
                  <c:v>Auslastung (Optimum)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Datenblatt!$AF$3:$AF$34</c:f>
              <c:numCache>
                <c:ptCount val="32"/>
                <c:pt idx="0">
                  <c:v>0.7742574496702713</c:v>
                </c:pt>
                <c:pt idx="1">
                  <c:v>0.7972594165154127</c:v>
                </c:pt>
                <c:pt idx="2">
                  <c:v>0.806301274767109</c:v>
                </c:pt>
                <c:pt idx="3">
                  <c:v>0.8223039140020098</c:v>
                </c:pt>
                <c:pt idx="4">
                  <c:v>0.8188020239695154</c:v>
                </c:pt>
                <c:pt idx="5">
                  <c:v>0.8214417266032913</c:v>
                </c:pt>
                <c:pt idx="6">
                  <c:v>0.8330577478491195</c:v>
                </c:pt>
                <c:pt idx="7">
                  <c:v>0.8292095171647114</c:v>
                </c:pt>
                <c:pt idx="8">
                  <c:v>0.818315617417967</c:v>
                </c:pt>
                <c:pt idx="9">
                  <c:v>0.8208547957241535</c:v>
                </c:pt>
                <c:pt idx="10">
                  <c:v>0.8269220043483534</c:v>
                </c:pt>
                <c:pt idx="11">
                  <c:v>0.8421530362466971</c:v>
                </c:pt>
                <c:pt idx="12">
                  <c:v>0.8323404275397864</c:v>
                </c:pt>
                <c:pt idx="13">
                  <c:v>0.8297112404924852</c:v>
                </c:pt>
                <c:pt idx="14">
                  <c:v>0.8462171078290579</c:v>
                </c:pt>
                <c:pt idx="15">
                  <c:v>0.8395804751250479</c:v>
                </c:pt>
                <c:pt idx="16">
                  <c:v>0.8386704322397709</c:v>
                </c:pt>
                <c:pt idx="17">
                  <c:v>0.8300913693956913</c:v>
                </c:pt>
                <c:pt idx="18">
                  <c:v>0.8367641574289236</c:v>
                </c:pt>
                <c:pt idx="19">
                  <c:v>0.8316192505856356</c:v>
                </c:pt>
                <c:pt idx="20">
                  <c:v>0.8355936149700924</c:v>
                </c:pt>
                <c:pt idx="21">
                  <c:v>0.842869446641869</c:v>
                </c:pt>
                <c:pt idx="22">
                  <c:v>0.8389763321550119</c:v>
                </c:pt>
                <c:pt idx="23">
                  <c:v>0.8395804751250479</c:v>
                </c:pt>
                <c:pt idx="24">
                  <c:v>0.8453493220662629</c:v>
                </c:pt>
                <c:pt idx="25">
                  <c:v>0.8412811440168595</c:v>
                </c:pt>
                <c:pt idx="26">
                  <c:v>0.8353567576108052</c:v>
                </c:pt>
                <c:pt idx="27">
                  <c:v>0.8196501170874884</c:v>
                </c:pt>
                <c:pt idx="28">
                  <c:v>0.8269220043483534</c:v>
                </c:pt>
                <c:pt idx="29">
                  <c:v>0.8143922962248326</c:v>
                </c:pt>
                <c:pt idx="30">
                  <c:v>0.8074747361242771</c:v>
                </c:pt>
                <c:pt idx="31">
                  <c:v>0.8076409298367798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Datenblatt!$AG$2</c:f>
              <c:strCache>
                <c:ptCount val="1"/>
                <c:pt idx="0">
                  <c:v>Service Level (Optimum)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Datenblatt!$AG$3:$AG$34</c:f>
              <c:numCache>
                <c:ptCount val="32"/>
                <c:pt idx="0">
                  <c:v>0.7777466686366565</c:v>
                </c:pt>
                <c:pt idx="1">
                  <c:v>0.8873679148236207</c:v>
                </c:pt>
                <c:pt idx="2">
                  <c:v>0.8189498401257075</c:v>
                </c:pt>
                <c:pt idx="3">
                  <c:v>0.9192819364763126</c:v>
                </c:pt>
                <c:pt idx="4">
                  <c:v>0.9149428654148996</c:v>
                </c:pt>
                <c:pt idx="5">
                  <c:v>0.9119378093745708</c:v>
                </c:pt>
                <c:pt idx="6">
                  <c:v>0.9274663435175331</c:v>
                </c:pt>
                <c:pt idx="7">
                  <c:v>0.922260883536874</c:v>
                </c:pt>
                <c:pt idx="8">
                  <c:v>0.9300732346053501</c:v>
                </c:pt>
                <c:pt idx="9">
                  <c:v>0.93699977712499</c:v>
                </c:pt>
                <c:pt idx="10">
                  <c:v>0.9246995725374266</c:v>
                </c:pt>
                <c:pt idx="11">
                  <c:v>0.9404556076216466</c:v>
                </c:pt>
                <c:pt idx="12">
                  <c:v>0.9474201162702585</c:v>
                </c:pt>
                <c:pt idx="13">
                  <c:v>0.9411832128242316</c:v>
                </c:pt>
                <c:pt idx="14">
                  <c:v>0.9425972081921615</c:v>
                </c:pt>
                <c:pt idx="15">
                  <c:v>0.9448976497675917</c:v>
                </c:pt>
                <c:pt idx="16">
                  <c:v>0.9436034000809949</c:v>
                </c:pt>
                <c:pt idx="17">
                  <c:v>0.9334341842420224</c:v>
                </c:pt>
                <c:pt idx="18">
                  <c:v>0.9414020788969856</c:v>
                </c:pt>
                <c:pt idx="19">
                  <c:v>0.9504534712298545</c:v>
                </c:pt>
                <c:pt idx="20">
                  <c:v>0.9541825649233752</c:v>
                </c:pt>
                <c:pt idx="21">
                  <c:v>0.9610508585834627</c:v>
                </c:pt>
                <c:pt idx="22">
                  <c:v>0.9545234123786982</c:v>
                </c:pt>
                <c:pt idx="23">
                  <c:v>0.9448976497675917</c:v>
                </c:pt>
                <c:pt idx="24">
                  <c:v>0.9453503886402986</c:v>
                </c:pt>
                <c:pt idx="25">
                  <c:v>0.9390057575732912</c:v>
                </c:pt>
                <c:pt idx="26">
                  <c:v>0.9304770833929684</c:v>
                </c:pt>
                <c:pt idx="27">
                  <c:v>0.9102265994647746</c:v>
                </c:pt>
                <c:pt idx="28">
                  <c:v>0.9246995725374266</c:v>
                </c:pt>
                <c:pt idx="29">
                  <c:v>0.8967553525665782</c:v>
                </c:pt>
                <c:pt idx="30">
                  <c:v>0.8490924161733984</c:v>
                </c:pt>
                <c:pt idx="31">
                  <c:v>0.8043029844537231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Datenblatt!$AH$2</c:f>
              <c:strCache>
                <c:ptCount val="1"/>
                <c:pt idx="0">
                  <c:v>Anteil Lost Calls gesamt (Optimum)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Datenblatt!$A$3:$A$34</c:f>
              <c:strCache>
                <c:ptCount val="32"/>
                <c:pt idx="0">
                  <c:v>06:00 - 06:30</c:v>
                </c:pt>
                <c:pt idx="1">
                  <c:v>06:30 - 07:00</c:v>
                </c:pt>
                <c:pt idx="2">
                  <c:v>07:00 - 07:30</c:v>
                </c:pt>
                <c:pt idx="3">
                  <c:v>07:30 - 08:00</c:v>
                </c:pt>
                <c:pt idx="4">
                  <c:v>08:00 - 08:30</c:v>
                </c:pt>
                <c:pt idx="5">
                  <c:v>08:30 - 09:00</c:v>
                </c:pt>
                <c:pt idx="6">
                  <c:v>09:00 - 09:30</c:v>
                </c:pt>
                <c:pt idx="7">
                  <c:v>09:30 - 10:00</c:v>
                </c:pt>
                <c:pt idx="8">
                  <c:v>10:00 - 10:30</c:v>
                </c:pt>
                <c:pt idx="9">
                  <c:v>10:30 - 11:00</c:v>
                </c:pt>
                <c:pt idx="10">
                  <c:v>11:00 - 11:30</c:v>
                </c:pt>
                <c:pt idx="11">
                  <c:v>11:30 - 12:00</c:v>
                </c:pt>
                <c:pt idx="12">
                  <c:v>12:00 - 12:30</c:v>
                </c:pt>
                <c:pt idx="13">
                  <c:v>12:30 - 13:00</c:v>
                </c:pt>
                <c:pt idx="14">
                  <c:v>13:00 - 13:30</c:v>
                </c:pt>
                <c:pt idx="15">
                  <c:v>13:30 - 14:00</c:v>
                </c:pt>
                <c:pt idx="16">
                  <c:v>14:00 - 14:30</c:v>
                </c:pt>
                <c:pt idx="17">
                  <c:v>14:30 - 15:00</c:v>
                </c:pt>
                <c:pt idx="18">
                  <c:v>15:00 - 15:30</c:v>
                </c:pt>
                <c:pt idx="19">
                  <c:v>15:30 - 16:00</c:v>
                </c:pt>
                <c:pt idx="20">
                  <c:v>16:00 - 16:30</c:v>
                </c:pt>
                <c:pt idx="21">
                  <c:v>16:30 - 17:00</c:v>
                </c:pt>
                <c:pt idx="22">
                  <c:v>17:00 - 17:30</c:v>
                </c:pt>
                <c:pt idx="23">
                  <c:v>17:30 - 18:00</c:v>
                </c:pt>
                <c:pt idx="24">
                  <c:v>18:00 - 18:30</c:v>
                </c:pt>
                <c:pt idx="25">
                  <c:v>18:30 - 19:00</c:v>
                </c:pt>
                <c:pt idx="26">
                  <c:v>19:00 - 19:30</c:v>
                </c:pt>
                <c:pt idx="27">
                  <c:v>19:30 - 20:00</c:v>
                </c:pt>
                <c:pt idx="28">
                  <c:v>20:00 - 20:30</c:v>
                </c:pt>
                <c:pt idx="29">
                  <c:v>20:30 - 21:00</c:v>
                </c:pt>
                <c:pt idx="30">
                  <c:v>21:00 - 21:30</c:v>
                </c:pt>
                <c:pt idx="31">
                  <c:v>21:30 - 22:00</c:v>
                </c:pt>
              </c:strCache>
            </c:strRef>
          </c:cat>
          <c:val>
            <c:numRef>
              <c:f>Datenblatt!$AH$3:$AH$34</c:f>
              <c:numCache>
                <c:ptCount val="32"/>
                <c:pt idx="0">
                  <c:v>0.046623289585113525</c:v>
                </c:pt>
                <c:pt idx="1">
                  <c:v>0.02833348512649536</c:v>
                </c:pt>
                <c:pt idx="2">
                  <c:v>0.04101294279098511</c:v>
                </c:pt>
                <c:pt idx="3">
                  <c:v>0.023723304271697998</c:v>
                </c:pt>
                <c:pt idx="4">
                  <c:v>0.024297058582305908</c:v>
                </c:pt>
                <c:pt idx="5">
                  <c:v>0.025082647800445557</c:v>
                </c:pt>
                <c:pt idx="6">
                  <c:v>0.022782862186431885</c:v>
                </c:pt>
                <c:pt idx="7">
                  <c:v>0.02360290288925171</c:v>
                </c:pt>
                <c:pt idx="8">
                  <c:v>0.021143019199371338</c:v>
                </c:pt>
                <c:pt idx="9">
                  <c:v>0.019874870777130127</c:v>
                </c:pt>
                <c:pt idx="10">
                  <c:v>0.022915542125701904</c:v>
                </c:pt>
                <c:pt idx="11">
                  <c:v>0.020562469959259033</c:v>
                </c:pt>
                <c:pt idx="12">
                  <c:v>0.01818293333053589</c:v>
                </c:pt>
                <c:pt idx="13">
                  <c:v>0.019468486309051514</c:v>
                </c:pt>
                <c:pt idx="14">
                  <c:v>0.020396649837493896</c:v>
                </c:pt>
                <c:pt idx="15">
                  <c:v>0.01930898427963257</c:v>
                </c:pt>
                <c:pt idx="16">
                  <c:v>0.019519388675689697</c:v>
                </c:pt>
                <c:pt idx="17">
                  <c:v>0.0212743878364563</c:v>
                </c:pt>
                <c:pt idx="18">
                  <c:v>0.019935429096221924</c:v>
                </c:pt>
                <c:pt idx="19">
                  <c:v>0.017501771450042725</c:v>
                </c:pt>
                <c:pt idx="20">
                  <c:v>0.016841590404510498</c:v>
                </c:pt>
                <c:pt idx="21">
                  <c:v>0.015467226505279541</c:v>
                </c:pt>
                <c:pt idx="22">
                  <c:v>0.016961753368377686</c:v>
                </c:pt>
                <c:pt idx="23">
                  <c:v>0.01930898427963257</c:v>
                </c:pt>
                <c:pt idx="24">
                  <c:v>0.019674360752105713</c:v>
                </c:pt>
                <c:pt idx="25">
                  <c:v>0.020797908306121826</c:v>
                </c:pt>
                <c:pt idx="26">
                  <c:v>0.022265374660491943</c:v>
                </c:pt>
                <c:pt idx="27">
                  <c:v>0.025374233722686768</c:v>
                </c:pt>
                <c:pt idx="28">
                  <c:v>0.022915542125701904</c:v>
                </c:pt>
                <c:pt idx="29">
                  <c:v>0.027591288089752197</c:v>
                </c:pt>
                <c:pt idx="30">
                  <c:v>0.03585106134414673</c:v>
                </c:pt>
                <c:pt idx="31">
                  <c:v>0.04362243413925171</c:v>
                </c:pt>
              </c:numCache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 val="autoZero"/>
        <c:auto val="1"/>
        <c:lblOffset val="100"/>
        <c:noMultiLvlLbl val="0"/>
      </c:catAx>
      <c:valAx>
        <c:axId val="1818424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90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40325"/>
          <c:w val="0.1225"/>
          <c:h val="0.2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93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9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93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 zoomScale="93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93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93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93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93"/>
  </sheetViews>
  <pageMargins left="0.75" right="0.75" top="1" bottom="1" header="0.4921259845" footer="0.492125984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tings\U416608\Application%20Data\Microsoft\AddIns\AnswerX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s"/>
    </sheetNames>
    <definedNames>
      <definedName name="Auslastung"/>
      <definedName name="BelegtLeit"/>
      <definedName name="ErfAnzahlTSR_SL"/>
      <definedName name="GrenzOppCost"/>
      <definedName name="LostCalls"/>
      <definedName name="LostCallsSofort"/>
      <definedName name="OppCost"/>
      <definedName name="ServiceLevel"/>
      <definedName name="WarteWahrsch"/>
      <definedName name="WarteZei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O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 outlineLevelCol="1"/>
  <cols>
    <col min="1" max="1" width="12.57421875" style="75" customWidth="1"/>
    <col min="2" max="2" width="7.00390625" style="2" customWidth="1"/>
    <col min="3" max="3" width="7.00390625" style="3" customWidth="1"/>
    <col min="4" max="4" width="7.00390625" style="39" customWidth="1" outlineLevel="1"/>
    <col min="5" max="9" width="7.00390625" style="4" customWidth="1" outlineLevel="1"/>
    <col min="10" max="10" width="7.00390625" style="3" customWidth="1" outlineLevel="1"/>
    <col min="11" max="11" width="7.140625" style="2" customWidth="1"/>
    <col min="12" max="13" width="7.140625" style="4" customWidth="1"/>
    <col min="14" max="14" width="7.00390625" style="4" customWidth="1"/>
    <col min="15" max="15" width="7.28125" style="4" customWidth="1"/>
    <col min="16" max="16" width="7.140625" style="4" customWidth="1"/>
    <col min="17" max="17" width="7.140625" style="4" hidden="1" customWidth="1"/>
    <col min="18" max="19" width="7.140625" style="4" customWidth="1"/>
    <col min="20" max="20" width="7.140625" style="3" customWidth="1"/>
    <col min="21" max="30" width="7.140625" style="39" customWidth="1"/>
    <col min="31" max="31" width="7.140625" style="2" customWidth="1"/>
    <col min="32" max="39" width="7.140625" style="4" customWidth="1"/>
    <col min="40" max="40" width="7.140625" style="3" customWidth="1"/>
    <col min="41" max="41" width="0" style="0" hidden="1" customWidth="1"/>
  </cols>
  <sheetData>
    <row r="1" spans="1:40" ht="12.75">
      <c r="A1" s="72" t="s">
        <v>66</v>
      </c>
      <c r="B1" s="120" t="s">
        <v>2</v>
      </c>
      <c r="C1" s="121"/>
      <c r="D1" s="121"/>
      <c r="E1" s="121"/>
      <c r="F1" s="121"/>
      <c r="G1" s="121"/>
      <c r="H1" s="121"/>
      <c r="I1" s="121"/>
      <c r="J1" s="122"/>
      <c r="K1" s="114" t="s">
        <v>10</v>
      </c>
      <c r="L1" s="115"/>
      <c r="M1" s="115"/>
      <c r="N1" s="115"/>
      <c r="O1" s="115"/>
      <c r="P1" s="115"/>
      <c r="Q1" s="115"/>
      <c r="R1" s="115"/>
      <c r="S1" s="115"/>
      <c r="T1" s="116"/>
      <c r="U1" s="123" t="s">
        <v>63</v>
      </c>
      <c r="V1" s="124"/>
      <c r="W1" s="124"/>
      <c r="X1" s="124"/>
      <c r="Y1" s="124"/>
      <c r="Z1" s="124"/>
      <c r="AA1" s="124"/>
      <c r="AB1" s="124"/>
      <c r="AC1" s="124"/>
      <c r="AD1" s="125"/>
      <c r="AE1" s="117" t="s">
        <v>35</v>
      </c>
      <c r="AF1" s="118"/>
      <c r="AG1" s="118"/>
      <c r="AH1" s="118"/>
      <c r="AI1" s="118"/>
      <c r="AJ1" s="118"/>
      <c r="AK1" s="118"/>
      <c r="AL1" s="118"/>
      <c r="AM1" s="118"/>
      <c r="AN1" s="119"/>
    </row>
    <row r="2" spans="1:40" s="1" customFormat="1" ht="102.75" thickBot="1">
      <c r="A2" s="80" t="s">
        <v>1</v>
      </c>
      <c r="B2" s="76" t="s">
        <v>0</v>
      </c>
      <c r="C2" s="77" t="s">
        <v>61</v>
      </c>
      <c r="D2" s="78" t="s">
        <v>4</v>
      </c>
      <c r="E2" s="79" t="s">
        <v>5</v>
      </c>
      <c r="F2" s="79" t="s">
        <v>37</v>
      </c>
      <c r="G2" s="79" t="s">
        <v>6</v>
      </c>
      <c r="H2" s="79" t="s">
        <v>7</v>
      </c>
      <c r="I2" s="79" t="s">
        <v>8</v>
      </c>
      <c r="J2" s="77" t="s">
        <v>9</v>
      </c>
      <c r="K2" s="23" t="s">
        <v>11</v>
      </c>
      <c r="L2" s="21" t="s">
        <v>12</v>
      </c>
      <c r="M2" s="21" t="s">
        <v>38</v>
      </c>
      <c r="N2" s="21" t="s">
        <v>39</v>
      </c>
      <c r="O2" s="21" t="s">
        <v>62</v>
      </c>
      <c r="P2" s="21" t="s">
        <v>13</v>
      </c>
      <c r="Q2" s="21" t="s">
        <v>14</v>
      </c>
      <c r="R2" s="21" t="s">
        <v>15</v>
      </c>
      <c r="S2" s="21" t="s">
        <v>16</v>
      </c>
      <c r="T2" s="22" t="s">
        <v>17</v>
      </c>
      <c r="U2" s="18" t="s">
        <v>60</v>
      </c>
      <c r="V2" s="19" t="s">
        <v>51</v>
      </c>
      <c r="W2" s="19" t="s">
        <v>52</v>
      </c>
      <c r="X2" s="19" t="s">
        <v>53</v>
      </c>
      <c r="Y2" s="19" t="s">
        <v>54</v>
      </c>
      <c r="Z2" s="19" t="s">
        <v>55</v>
      </c>
      <c r="AA2" s="19" t="s">
        <v>56</v>
      </c>
      <c r="AB2" s="19" t="s">
        <v>57</v>
      </c>
      <c r="AC2" s="19" t="s">
        <v>58</v>
      </c>
      <c r="AD2" s="20" t="s">
        <v>59</v>
      </c>
      <c r="AE2" s="43" t="s">
        <v>3</v>
      </c>
      <c r="AF2" s="44" t="s">
        <v>18</v>
      </c>
      <c r="AG2" s="44" t="s">
        <v>19</v>
      </c>
      <c r="AH2" s="44" t="s">
        <v>99</v>
      </c>
      <c r="AI2" s="44" t="s">
        <v>40</v>
      </c>
      <c r="AJ2" s="44" t="s">
        <v>20</v>
      </c>
      <c r="AK2" s="44" t="s">
        <v>21</v>
      </c>
      <c r="AL2" s="44" t="s">
        <v>22</v>
      </c>
      <c r="AM2" s="44" t="s">
        <v>23</v>
      </c>
      <c r="AN2" s="45" t="s">
        <v>24</v>
      </c>
    </row>
    <row r="3" spans="1:41" ht="12.75">
      <c r="A3" s="73" t="s">
        <v>101</v>
      </c>
      <c r="B3" s="26">
        <f>IF(A$1="Montag",Anrufvolumen!B2,IF(A$1="Dienstag",Anrufvolumen!C2,IF(A$1="Mittwoch",Anrufvolumen!D2,IF(A$1="Donnerstag",Anrufvolumen!E2,IF(A$1="Freitag",Anrufvolumen!F2,IF(A$1="Samstag",Anrufvolumen!G2,IF(A$1="Sonntag",Anrufvolumen!H2)))))))</f>
        <v>117</v>
      </c>
      <c r="C3" s="46">
        <f>Schichten!C10*Schichten!C$9+Schichten!D10*Schichten!D$9+Schichten!E10*Schichten!E$9+Schichten!F10*Schichten!F$9+Schichten!G10*Schichten!G$9+Schichten!H10*Schichten!H$9+Schichten!I10*Schichten!I$9+Schichten!J10*Schichten!J$9+Schichten!K10*Schichten!K$9+Schichten!L10*Schichten!L$9+Schichten!M10*Schichten!M$9+Schichten!N10*Schichten!N$9+Schichten!O10*Schichten!O$9+Schichten!P10*Schichten!P$9+Schichten!Q10*Schichten!Q$9+Schichten!R10*Schichten!R$9+Schichten!S10*Schichten!S$9+Schichten!T10*Schichten!T$9+Schichten!U10*Schichten!U$9+Schichten!V10*Schichten!V$9</f>
        <v>15</v>
      </c>
      <c r="D3" s="48">
        <f>Grundparameter!C$2</f>
        <v>167</v>
      </c>
      <c r="E3" s="49">
        <f>Grundparameter!C$3</f>
        <v>34</v>
      </c>
      <c r="F3" s="50">
        <f>Grundparameter!C$13</f>
        <v>0.15</v>
      </c>
      <c r="G3" s="49">
        <f>Grundparameter!C$12</f>
        <v>665.0857851010985</v>
      </c>
      <c r="H3" s="50">
        <f>Grundparameter!C$4</f>
        <v>0.28</v>
      </c>
      <c r="I3" s="51">
        <f>Grundparameter!C$5</f>
        <v>7</v>
      </c>
      <c r="J3" s="52">
        <f>Grundparameter!C$6</f>
        <v>23</v>
      </c>
      <c r="K3" s="5">
        <f>_XLL.AUSLASTUNG(B3,Grundparameter!C$7,D3,E3,F3,G3,H3,C3)</f>
        <v>0.8253777247071266</v>
      </c>
      <c r="L3" s="5">
        <f>_XLL.SERVICELEVEL(B3,Grundparameter!C$7,D3,E3,Grundparameter!C$8,F3,G3,H3,C3)</f>
        <v>0.7602430004942997</v>
      </c>
      <c r="M3" s="5">
        <f>_XLL.LOSTCALLS(B3,Grundparameter!C$7,D3,E3,F3,G3,H3,C3)</f>
        <v>0.05237919092178345</v>
      </c>
      <c r="N3" s="5">
        <f>_XLL.LOSTCALLSSOFORT(B3,Grundparameter!C$7,D3,E3,F3,G3,H3,C3)</f>
        <v>0.041773067572418596</v>
      </c>
      <c r="O3" s="5">
        <f>M3-N3</f>
        <v>0.010606123349364852</v>
      </c>
      <c r="P3" s="6">
        <f>_XLL.WARTEZEIT(B3,Grundparameter!C$7,D3,E3,F3,G3,H3,C3)</f>
        <v>11.624472152904943</v>
      </c>
      <c r="Q3" s="6">
        <f>_XLL.BELEGTLEIT(B3,Grundparameter!C$7,D3,E3,F3,G3,H3,C3)</f>
        <v>12.087847531101321</v>
      </c>
      <c r="R3" s="5">
        <f>_XLL.WARTEWAHRSCH(B3,Grundparameter!C$7,D3,E3,M3,C3)</f>
        <v>0.3806047080785452</v>
      </c>
      <c r="S3" s="7">
        <f>_XLL.OPPCOST(B3,Grundparameter!C$7,D3,E3,F3,G3,H3,I3,C3)</f>
        <v>42.89855736494064</v>
      </c>
      <c r="T3" s="8">
        <f>_XLL.GRENZOPPCOST(B3,Grundparameter!C$7,D3,E3,F3,G3,H3,I3,C3)</f>
        <v>12.76514446735382</v>
      </c>
      <c r="U3" s="9">
        <f>[1]!ErfAnzahlTSR_SL(B3,Grundparameter!C$7,D3,E3,Grundparameter!C$8,Datenblatt!F3,Datenblatt!G3,Datenblatt!H3,Grundparameter!C$9)</f>
        <v>16</v>
      </c>
      <c r="V3" s="5">
        <f>[1]!Auslastung(B3,Grundparameter!C$7,D3,E3,F3,G3,H3,U3)</f>
        <v>0.7865187698788941</v>
      </c>
      <c r="W3" s="5">
        <f>[1]!ServiceLevel(B3,Grundparameter!C$7,D3,E3,Grundparameter!C$8,F3,G3,H3,U3)</f>
        <v>0.8370704948238664</v>
      </c>
      <c r="X3" s="5">
        <f>[1]!LostCalls(B3,Grundparameter!C$7,D3,E3,F3,G3,H3,U3)</f>
        <v>0.03679293394088745</v>
      </c>
      <c r="Y3" s="5">
        <f>[1]!LostCallsSofort(B3,Grundparameter!C$7,D3,E3,F3,G3,H3,U3)</f>
        <v>0.030066029971325698</v>
      </c>
      <c r="Z3" s="6">
        <f>[1]!WarteZeit(B3,Grundparameter!C$7,D3,E3,F3,G3,H3,U3)</f>
        <v>7.41160071817844</v>
      </c>
      <c r="AA3" s="6">
        <f>[1]!BelegtLeit(B3,Grundparameter!C$7,D3,E3,F3,G3,H3,U3)</f>
        <v>11.470395169520636</v>
      </c>
      <c r="AB3" s="5">
        <f>[1]!WarteWahrsch(B3,Grundparameter!C$7,D3,E3,M3,U3)</f>
        <v>0.24895518578607742</v>
      </c>
      <c r="AC3" s="7">
        <f>[1]!OppCost(B3,Grundparameter!C$7,D3,E3,F3,G3,H3,I3,U3)</f>
        <v>30.133412897586823</v>
      </c>
      <c r="AD3" s="8">
        <f>[1]!GrenzOppCost(B3,Grundparameter!C$7,D3,E3,F3,G3,H3,I3,U3)</f>
        <v>9.649401426315308</v>
      </c>
      <c r="AE3" s="9">
        <f>_XLL.OPTANZTSR(B3,Grundparameter!C$7,D3,E3,F3,G3,H3,I3,J3)</f>
        <v>16</v>
      </c>
      <c r="AF3" s="5">
        <f>_XLL.AUSLASTUNG(B3,Grundparameter!C$7,D3,E3,F3,G3,H3,AE3)</f>
        <v>0.7865187698788941</v>
      </c>
      <c r="AG3" s="5">
        <f>_XLL.SERVICELEVEL(B3,Grundparameter!C$7,D3,E3,Grundparameter!C$8,F3,G3,H3,AE3)</f>
        <v>0.8370704948238664</v>
      </c>
      <c r="AH3" s="5">
        <f>_XLL.LOSTCALLS(B3,Grundparameter!C$7,D3,E3,F3,G3,H3,AE3)</f>
        <v>0.03679293394088745</v>
      </c>
      <c r="AI3" s="5">
        <f>[1]!LostCallsSofort(B3,Grundparameter!C$7,D3,E3,F3,G3,H3,AE3)</f>
        <v>0.030066029971325698</v>
      </c>
      <c r="AJ3" s="6">
        <f>_XLL.WARTEZEIT(B3,Grundparameter!C$7,D3,E3,F3,G3,H3,AE3)</f>
        <v>7.41160071817844</v>
      </c>
      <c r="AK3" s="6">
        <f>_XLL.BELEGTLEIT(B3,Grundparameter!C$7,D3,E3,F3,G3,H3,AE3)</f>
        <v>11.470395169520636</v>
      </c>
      <c r="AL3" s="5">
        <f>_XLL.WARTEWAHRSCH(B3,Grundparameter!C$7,D3,E3,M3,AE3)</f>
        <v>0.24895518578607742</v>
      </c>
      <c r="AM3" s="7">
        <f>_XLL.OPPCOST(B3,Grundparameter!C$7,D3,E3,F3,G3,H3,I3,AE3)</f>
        <v>30.133412897586823</v>
      </c>
      <c r="AN3" s="8">
        <f>_XLL.GRENZOPPCOST(B3,Grundparameter!C$7,D3,E3,F3,G3,H3,I3,AE3)</f>
        <v>9.649401426315308</v>
      </c>
      <c r="AO3" t="s">
        <v>66</v>
      </c>
    </row>
    <row r="4" spans="1:41" ht="12.75">
      <c r="A4" s="74" t="s">
        <v>100</v>
      </c>
      <c r="B4" s="27">
        <f>IF(A$1="Montag",Anrufvolumen!B3,IF(A$1="Dienstag",Anrufvolumen!C3,IF(A$1="Mittwoch",Anrufvolumen!D3,IF(A$1="Donnerstag",Anrufvolumen!E3,IF(A$1="Freitag",Anrufvolumen!F3,IF(A$1="Samstag",Anrufvolumen!G3,IF(A$1="Sonntag",Anrufvolumen!H3)))))))</f>
        <v>146</v>
      </c>
      <c r="C4" s="47">
        <f>Schichten!C11*Schichten!C$9+Schichten!D11*Schichten!D$9+Schichten!E11*Schichten!E$9+Schichten!F11*Schichten!F$9+Schichten!G11*Schichten!G$9+Schichten!H11*Schichten!H$9+Schichten!I11*Schichten!I$9+Schichten!J11*Schichten!J$9+Schichten!K11*Schichten!K$9+Schichten!L11*Schichten!L$9+Schichten!M11*Schichten!M$9+Schichten!N11*Schichten!N$9+Schichten!O11*Schichten!O$9+Schichten!P11*Schichten!P$9+Schichten!Q11*Schichten!Q$9+Schichten!R11*Schichten!R$9+Schichten!S11*Schichten!S$9+Schichten!T11*Schichten!T$9+Schichten!U11*Schichten!U$9+Schichten!V11*Schichten!V$9</f>
        <v>15</v>
      </c>
      <c r="D4" s="53">
        <f>Grundparameter!C$2</f>
        <v>167</v>
      </c>
      <c r="E4" s="54">
        <f>Grundparameter!C$3</f>
        <v>34</v>
      </c>
      <c r="F4" s="55">
        <f>Grundparameter!C$13</f>
        <v>0.15</v>
      </c>
      <c r="G4" s="54">
        <f>Grundparameter!C$12</f>
        <v>665.0857851010985</v>
      </c>
      <c r="H4" s="55">
        <f>Grundparameter!C$4</f>
        <v>0.28</v>
      </c>
      <c r="I4" s="56">
        <f>Grundparameter!C$5</f>
        <v>7</v>
      </c>
      <c r="J4" s="57">
        <f>Grundparameter!C$6</f>
        <v>23</v>
      </c>
      <c r="K4" s="10">
        <f>_XLL.AUSLASTUNG(B4,Grundparameter!C$7,D4,E4,F4,G4,H4,C4)</f>
        <v>0.9477836081319385</v>
      </c>
      <c r="L4" s="10">
        <f>_XLL.SERVICELEVEL(B4,Grundparameter!C$7,D4,E4,Grundparameter!C$8,F4,G4,H4,C4)</f>
        <v>0.39292005627706544</v>
      </c>
      <c r="M4" s="10">
        <f>_XLL.LOSTCALLS(B4,Grundparameter!C$7,D4,E4,F4,G4,H4,C4)</f>
        <v>0.12798482179641724</v>
      </c>
      <c r="N4" s="10">
        <f>_XLL.LOSTCALLSSOFORT(B4,Grundparameter!C$7,D4,E4,F4,G4,H4,C4)</f>
        <v>0.08688300154842954</v>
      </c>
      <c r="O4" s="10">
        <f aca="true" t="shared" si="0" ref="O4:O34">M4-N4</f>
        <v>0.0411018202479877</v>
      </c>
      <c r="P4" s="11">
        <f>_XLL.WARTEZEIT(B4,Grundparameter!C$7,D4,E4,F4,G4,H4,C4)</f>
        <v>44.70890562921763</v>
      </c>
      <c r="Q4" s="11">
        <f>_XLL.BELEGTLEIT(B4,Grundparameter!C$7,D4,E4,F4,G4,H4,C4)</f>
        <v>25.98291779795189</v>
      </c>
      <c r="R4" s="10">
        <f>_XLL.WARTEWAHRSCH(B4,Grundparameter!C$7,D4,E4,M4,C4)</f>
        <v>0.77817924544247</v>
      </c>
      <c r="S4" s="12">
        <f>_XLL.OPPCOST(B4,Grundparameter!C$7,D4,E4,F4,G4,H4,I4,C4)</f>
        <v>130.80048787593842</v>
      </c>
      <c r="T4" s="13">
        <f>_XLL.GRENZOPPCOST(B4,Grundparameter!C$7,D4,E4,F4,G4,H4,I4,C4)</f>
        <v>29.75963306427002</v>
      </c>
      <c r="U4" s="40">
        <f>[1]!ErfAnzahlTSR_SL(B4,Grundparameter!C$7,D4,E4,Grundparameter!C$8,Datenblatt!F4,Datenblatt!G4,Datenblatt!H4,Grundparameter!C$9)</f>
        <v>19</v>
      </c>
      <c r="V4" s="10">
        <f>[1]!Auslastung(B4,Grundparameter!C$7,D4,E4,F4,G4,H4,U4)</f>
        <v>0.821635165120426</v>
      </c>
      <c r="W4" s="10">
        <f>[1]!ServiceLevel(B4,Grundparameter!C$7,D4,E4,Grundparameter!C$8,F4,G4,H4,U4)</f>
        <v>0.816196419566324</v>
      </c>
      <c r="X4" s="10">
        <f>[1]!LostCalls(B4,Grundparameter!C$7,D4,E4,F4,G4,H4,U4)</f>
        <v>0.0424615740776062</v>
      </c>
      <c r="Y4" s="10">
        <f>[1]!LostCallsSofort(B4,Grundparameter!C$7,D4,E4,F4,G4,H4,U4)</f>
        <v>0.03490544118766932</v>
      </c>
      <c r="Z4" s="11">
        <f>[1]!WarteZeit(B4,Grundparameter!C$7,D4,E4,F4,G4,H4,U4)</f>
        <v>8.280062304839852</v>
      </c>
      <c r="AA4" s="11">
        <f>[1]!BelegtLeit(B4,Grundparameter!C$7,D4,E4,F4,G4,H4,U4)</f>
        <v>14.44080430802662</v>
      </c>
      <c r="AB4" s="10">
        <f>[1]!WarteWahrsch(B4,Grundparameter!C$7,D4,E4,M4,U4)</f>
        <v>0.16737485054240442</v>
      </c>
      <c r="AC4" s="12">
        <f>[1]!OppCost(B4,Grundparameter!C$7,D4,E4,F4,G4,H4,I4,U4)</f>
        <v>43.39572870731354</v>
      </c>
      <c r="AD4" s="13">
        <f>[1]!GrenzOppCost(B4,Grundparameter!C$7,D4,E4,F4,G4,H4,I4,U4)</f>
        <v>12.118618488311768</v>
      </c>
      <c r="AE4" s="14">
        <f>_XLL.OPTANZTSR(B4,Grundparameter!C$7,D4,E4,F4,G4,H4,I4,J4)</f>
        <v>20</v>
      </c>
      <c r="AF4" s="10">
        <f>_XLL.AUSLASTUNG(B4,Grundparameter!C$7,D4,E4,F4,G4,H4,AE4)</f>
        <v>0.7902194478015104</v>
      </c>
      <c r="AG4" s="10">
        <f>_XLL.SERVICELEVEL(B4,Grundparameter!C$7,D4,E4,Grundparameter!C$8,F4,G4,H4,AE4)</f>
        <v>0.8726861550951163</v>
      </c>
      <c r="AH4" s="10">
        <f>_XLL.LOSTCALLS(B4,Grundparameter!C$7,D4,E4,F4,G4,H4,AE4)</f>
        <v>0.03060382604598999</v>
      </c>
      <c r="AI4" s="10">
        <f>[1]!LostCallsSofort(B4,Grundparameter!C$7,D4,E4,F4,G4,H4,AE4)</f>
        <v>0.02561903583362513</v>
      </c>
      <c r="AJ4" s="11">
        <f>_XLL.WARTEZEIT(B4,Grundparameter!C$7,D4,E4,F4,G4,H4,AE4)</f>
        <v>5.486109044979428</v>
      </c>
      <c r="AK4" s="11">
        <f>_XLL.BELEGTLEIT(B4,Grundparameter!C$7,D4,E4,F4,G4,H4,AE4)</f>
        <v>14.016421814870967</v>
      </c>
      <c r="AL4" s="10">
        <f>_XLL.WARTEWAHRSCH(B4,Grundparameter!C$7,D4,E4,M4,AE4)</f>
        <v>0.10587568479822372</v>
      </c>
      <c r="AM4" s="12">
        <f>_XLL.OPPCOST(B4,Grundparameter!C$7,D4,E4,F4,G4,H4,I4,AE4)</f>
        <v>31.27711021900177</v>
      </c>
      <c r="AN4" s="13">
        <f>_XLL.GRENZOPPCOST(B4,Grundparameter!C$7,D4,E4,F4,G4,H4,I4,AE4)</f>
        <v>9.384467124938965</v>
      </c>
      <c r="AO4" t="s">
        <v>67</v>
      </c>
    </row>
    <row r="5" spans="1:41" ht="12.75">
      <c r="A5" s="73" t="s">
        <v>102</v>
      </c>
      <c r="B5" s="26">
        <f>IF(A$1="Montag",Anrufvolumen!B4,IF(A$1="Dienstag",Anrufvolumen!C4,IF(A$1="Mittwoch",Anrufvolumen!D4,IF(A$1="Donnerstag",Anrufvolumen!E4,IF(A$1="Freitag",Anrufvolumen!F4,IF(A$1="Samstag",Anrufvolumen!G4,IF(A$1="Sonntag",Anrufvolumen!H4)))))))</f>
        <v>137</v>
      </c>
      <c r="C5" s="46">
        <f>Schichten!C12*Schichten!C$9+Schichten!D12*Schichten!D$9+Schichten!E12*Schichten!E$9+Schichten!F12*Schichten!F$9+Schichten!G12*Schichten!G$9+Schichten!H12*Schichten!H$9+Schichten!I12*Schichten!I$9+Schichten!J12*Schichten!J$9+Schichten!K12*Schichten!K$9+Schichten!L12*Schichten!L$9+Schichten!M12*Schichten!M$9+Schichten!N12*Schichten!N$9+Schichten!O12*Schichten!O$9+Schichten!P12*Schichten!P$9+Schichten!Q12*Schichten!Q$9+Schichten!R12*Schichten!R$9+Schichten!S12*Schichten!S$9+Schichten!T12*Schichten!T$9+Schichten!U12*Schichten!U$9+Schichten!V12*Schichten!V$9</f>
        <v>15</v>
      </c>
      <c r="D5" s="48">
        <f>Grundparameter!C$2</f>
        <v>167</v>
      </c>
      <c r="E5" s="49">
        <f>Grundparameter!C$3</f>
        <v>34</v>
      </c>
      <c r="F5" s="50">
        <f>Grundparameter!C$13</f>
        <v>0.15</v>
      </c>
      <c r="G5" s="49">
        <f>Grundparameter!C$12</f>
        <v>665.0857851010985</v>
      </c>
      <c r="H5" s="50">
        <f>Grundparameter!C$4</f>
        <v>0.28</v>
      </c>
      <c r="I5" s="51">
        <f>Grundparameter!C$5</f>
        <v>7</v>
      </c>
      <c r="J5" s="52">
        <f>Grundparameter!C$6</f>
        <v>23</v>
      </c>
      <c r="K5" s="5">
        <f>_XLL.AUSLASTUNG(B5,Grundparameter!C$7,D5,E5,F5,G5,H5,C5)</f>
        <v>0.9171917100548744</v>
      </c>
      <c r="L5" s="5">
        <f>_XLL.SERVICELEVEL(B5,Grundparameter!C$7,D5,E5,Grundparameter!C$8,F5,G5,H5,C5)</f>
        <v>0.5199010307730563</v>
      </c>
      <c r="M5" s="5">
        <f>_XLL.LOSTCALLS(B5,Grundparameter!C$7,D5,E5,F5,G5,H5,C5)</f>
        <v>0.10069447755813599</v>
      </c>
      <c r="N5" s="5">
        <f>_XLL.LOSTCALLSSOFORT(B5,Grundparameter!C$7,D5,E5,F5,G5,H5,C5)</f>
        <v>0.0736278740778935</v>
      </c>
      <c r="O5" s="5">
        <f t="shared" si="0"/>
        <v>0.027066603480242493</v>
      </c>
      <c r="P5" s="6">
        <f>_XLL.WARTEZEIT(B5,Grundparameter!C$7,D5,E5,F5,G5,H5,C5)</f>
        <v>29.34645457120561</v>
      </c>
      <c r="Q5" s="6">
        <f>_XLL.BELEGTLEIT(B5,Grundparameter!C$7,D5,E5,F5,G5,H5,C5)</f>
        <v>18.790198138424724</v>
      </c>
      <c r="R5" s="5">
        <f>_XLL.WARTEWAHRSCH(B5,Grundparameter!C$7,D5,E5,M5,C5)</f>
        <v>0.6627626506346862</v>
      </c>
      <c r="S5" s="7">
        <f>_XLL.OPPCOST(B5,Grundparameter!C$7,D5,E5,F5,G5,H5,I5,C5)</f>
        <v>96.56600397825241</v>
      </c>
      <c r="T5" s="8">
        <f>_XLL.GRENZOPPCOST(B5,Grundparameter!C$7,D5,E5,F5,G5,H5,I5,C5)</f>
        <v>23.292019248008728</v>
      </c>
      <c r="U5" s="41">
        <f>[1]!ErfAnzahlTSR_SL(B5,Grundparameter!C$7,D5,E5,Grundparameter!C$8,Datenblatt!F5,Datenblatt!G5,Datenblatt!H5,Grundparameter!C$9)</f>
        <v>18</v>
      </c>
      <c r="V5" s="5">
        <f>[1]!Auslastung(B5,Grundparameter!C$7,D5,E5,F5,G5,H5,U5)</f>
        <v>0.8144215324245118</v>
      </c>
      <c r="W5" s="5">
        <f>[1]!ServiceLevel(B5,Grundparameter!C$7,D5,E5,Grundparameter!C$8,F5,G5,H5,U5)</f>
        <v>0.8179258540623359</v>
      </c>
      <c r="X5" s="5">
        <f>[1]!LostCalls(B5,Grundparameter!C$7,D5,E5,F5,G5,H5,U5)</f>
        <v>0.041752636432647705</v>
      </c>
      <c r="Y5" s="5">
        <f>[1]!LostCallsSofort(B5,Grundparameter!C$7,D5,E5,F5,G5,H5,U5)</f>
        <v>0.03423928290762797</v>
      </c>
      <c r="Z5" s="6">
        <f>[1]!WarteZeit(B5,Grundparameter!C$7,D5,E5,F5,G5,H5,U5)</f>
        <v>8.242119324616539</v>
      </c>
      <c r="AA5" s="6">
        <f>[1]!BelegtLeit(B5,Grundparameter!C$7,D5,E5,F5,G5,H5,U5)</f>
        <v>13.554312055135554</v>
      </c>
      <c r="AB5" s="5">
        <f>[1]!WarteWahrsch(B5,Grundparameter!C$7,D5,E5,M5,U5)</f>
        <v>0.20596662121251372</v>
      </c>
      <c r="AC5" s="7">
        <f>[1]!OppCost(B5,Grundparameter!C$7,D5,E5,F5,G5,H5,I5,U5)</f>
        <v>40.04077833890915</v>
      </c>
      <c r="AD5" s="8">
        <f>[1]!GrenzOppCost(B5,Grundparameter!C$7,D5,E5,F5,G5,H5,I5,U5)</f>
        <v>11.562154650688171</v>
      </c>
      <c r="AE5" s="9">
        <f>_XLL.OPTANZTSR(B5,Grundparameter!C$7,D5,E5,F5,G5,H5,I5,J5)</f>
        <v>19</v>
      </c>
      <c r="AF5" s="5">
        <f>_XLL.AUSLASTUNG(B5,Grundparameter!C$7,D5,E5,F5,G5,H5,AE5)</f>
        <v>0.7812648146978596</v>
      </c>
      <c r="AG5" s="5">
        <f>_XLL.SERVICELEVEL(B5,Grundparameter!C$7,D5,E5,Grundparameter!C$8,F5,G5,H5,AE5)</f>
        <v>0.8750574738149074</v>
      </c>
      <c r="AH5" s="5">
        <f>_XLL.LOSTCALLS(B5,Grundparameter!C$7,D5,E5,F5,G5,H5,AE5)</f>
        <v>0.029696166515350342</v>
      </c>
      <c r="AI5" s="5">
        <f>[1]!LostCallsSofort(B5,Grundparameter!C$7,D5,E5,F5,G5,H5,AE5)</f>
        <v>0.02478330327809582</v>
      </c>
      <c r="AJ5" s="6">
        <f>_XLL.WARTEZEIT(B5,Grundparameter!C$7,D5,E5,F5,G5,H5,AE5)</f>
        <v>5.414180300220003</v>
      </c>
      <c r="AK5" s="6">
        <f>_XLL.BELEGTLEIT(B5,Grundparameter!C$7,D5,E5,F5,G5,H5,AE5)</f>
        <v>13.145513232584596</v>
      </c>
      <c r="AL5" s="5">
        <f>_XLL.WARTEWAHRSCH(B5,Grundparameter!C$7,D5,E5,M5,AE5)</f>
        <v>0.13133905821990008</v>
      </c>
      <c r="AM5" s="7">
        <f>_XLL.OPPCOST(B5,Grundparameter!C$7,D5,E5,F5,G5,H5,I5,AE5)</f>
        <v>28.478623688220978</v>
      </c>
      <c r="AN5" s="8">
        <f>_XLL.GRENZOPPCOST(B5,Grundparameter!C$7,D5,E5,F5,G5,H5,I5,AE5)</f>
        <v>8.869421124458313</v>
      </c>
      <c r="AO5" t="s">
        <v>68</v>
      </c>
    </row>
    <row r="6" spans="1:41" ht="12.75">
      <c r="A6" s="74" t="s">
        <v>103</v>
      </c>
      <c r="B6" s="27">
        <f>IF(A$1="Montag",Anrufvolumen!B5,IF(A$1="Dienstag",Anrufvolumen!C5,IF(A$1="Mittwoch",Anrufvolumen!D5,IF(A$1="Donnerstag",Anrufvolumen!E5,IF(A$1="Freitag",Anrufvolumen!F5,IF(A$1="Samstag",Anrufvolumen!G5,IF(A$1="Sonntag",Anrufvolumen!H5)))))))</f>
        <v>238</v>
      </c>
      <c r="C6" s="47">
        <f>Schichten!C13*Schichten!C$9+Schichten!D13*Schichten!D$9+Schichten!E13*Schichten!E$9+Schichten!F13*Schichten!F$9+Schichten!G13*Schichten!G$9+Schichten!H13*Schichten!H$9+Schichten!I13*Schichten!I$9+Schichten!J13*Schichten!J$9+Schichten!K13*Schichten!K$9+Schichten!L13*Schichten!L$9+Schichten!M13*Schichten!M$9+Schichten!N13*Schichten!N$9+Schichten!O13*Schichten!O$9+Schichten!P13*Schichten!P$9+Schichten!Q13*Schichten!Q$9+Schichten!R13*Schichten!R$9+Schichten!S13*Schichten!S$9+Schichten!T13*Schichten!T$9+Schichten!U13*Schichten!U$9+Schichten!V13*Schichten!V$9</f>
        <v>25</v>
      </c>
      <c r="D6" s="53">
        <f>Grundparameter!C$2</f>
        <v>167</v>
      </c>
      <c r="E6" s="54">
        <f>Grundparameter!C$3</f>
        <v>34</v>
      </c>
      <c r="F6" s="55">
        <f>Grundparameter!C$13</f>
        <v>0.15</v>
      </c>
      <c r="G6" s="54">
        <f>Grundparameter!C$12</f>
        <v>665.0857851010985</v>
      </c>
      <c r="H6" s="55">
        <f>Grundparameter!C$4</f>
        <v>0.28</v>
      </c>
      <c r="I6" s="56">
        <f>Grundparameter!C$5</f>
        <v>7</v>
      </c>
      <c r="J6" s="57">
        <f>Grundparameter!C$6</f>
        <v>23</v>
      </c>
      <c r="K6" s="10">
        <f>_XLL.AUSLASTUNG(B6,Grundparameter!C$7,D6,E6,F6,G6,H6,C6)</f>
        <v>0.9484228943745294</v>
      </c>
      <c r="L6" s="10">
        <f>_XLL.SERVICELEVEL(B6,Grundparameter!C$7,D6,E6,Grundparameter!C$8,F6,G6,H6,C6)</f>
        <v>0.4969367851730035</v>
      </c>
      <c r="M6" s="10">
        <f>_XLL.LOSTCALLS(B6,Grundparameter!C$7,D6,E6,F6,G6,H6,C6)</f>
        <v>0.10784250497817993</v>
      </c>
      <c r="N6" s="10">
        <f>_XLL.LOSTCALLSSOFORT(B6,Grundparameter!C$7,D6,E6,F6,G6,H6,C6)</f>
        <v>0.08025776889141399</v>
      </c>
      <c r="O6" s="10">
        <f t="shared" si="0"/>
        <v>0.02758473608676594</v>
      </c>
      <c r="P6" s="15">
        <f>_XLL.WARTEZEIT(B6,Grundparameter!C$7,D6,E6,F6,G6,H6,C6)</f>
        <v>29.6206465949491</v>
      </c>
      <c r="Q6" s="11">
        <f>_XLL.BELEGTLEIT(B6,Grundparameter!C$7,D6,E6,F6,G6,H6,C6)</f>
        <v>32.9849612169299</v>
      </c>
      <c r="R6" s="10">
        <f>_XLL.WARTEWAHRSCH(B6,Grundparameter!C$7,D6,E6,M6,C6)</f>
        <v>0.7206354802464271</v>
      </c>
      <c r="S6" s="12">
        <f>_XLL.OPPCOST(B6,Grundparameter!C$7,D6,E6,F6,G6,H6,I6,C6)</f>
        <v>179.66561329364777</v>
      </c>
      <c r="T6" s="13">
        <f>_XLL.GRENZOPPCOST(B6,Grundparameter!C$7,D6,E6,F6,G6,H6,I6,C6)</f>
        <v>30.49663257598877</v>
      </c>
      <c r="U6" s="40">
        <f>[1]!ErfAnzahlTSR_SL(B6,Grundparameter!C$7,D6,E6,Grundparameter!C$8,Datenblatt!F6,Datenblatt!G6,Datenblatt!H6,Grundparameter!C$9)</f>
        <v>29</v>
      </c>
      <c r="V6" s="10">
        <f>[1]!Auslastung(B6,Grundparameter!C$7,D6,E6,F6,G6,H6,U6)</f>
        <v>0.871842876624787</v>
      </c>
      <c r="W6" s="10">
        <f>[1]!ServiceLevel(B6,Grundparameter!C$7,D6,E6,Grundparameter!C$8,F6,G6,H6,U6)</f>
        <v>0.8062580958326775</v>
      </c>
      <c r="X6" s="10">
        <f>[1]!LostCalls(B6,Grundparameter!C$7,D6,E6,F6,G6,H6,U6)</f>
        <v>0.048660099506378174</v>
      </c>
      <c r="Y6" s="10">
        <f>[1]!LostCallsSofort(B6,Grundparameter!C$7,D6,E6,F6,G6,H6,U6)</f>
        <v>0.040973349180979085</v>
      </c>
      <c r="Z6" s="11">
        <f>[1]!WarteZeit(B6,Grundparameter!C$7,D6,E6,F6,G6,H6,U6)</f>
        <v>8.339682633861282</v>
      </c>
      <c r="AA6" s="11">
        <f>[1]!BelegtLeit(B6,Grundparameter!C$7,D6,E6,F6,G6,H6,U6)</f>
        <v>23.549678843068904</v>
      </c>
      <c r="AB6" s="10">
        <f>[1]!WarteWahrsch(B6,Grundparameter!C$7,D6,E6,M6,U6)</f>
        <v>0.21796203109291395</v>
      </c>
      <c r="AC6" s="12">
        <f>[1]!OppCost(B6,Grundparameter!C$7,D6,E6,F6,G6,H6,I6,U6)</f>
        <v>81.06772577762604</v>
      </c>
      <c r="AD6" s="13">
        <f>[1]!GrenzOppCost(B6,Grundparameter!C$7,D6,E6,F6,G6,H6,I6,U6)</f>
        <v>16.721550941467285</v>
      </c>
      <c r="AE6" s="14">
        <f>_XLL.OPTANZTSR(B6,Grundparameter!C$7,D6,E6,F6,G6,H6,I6,J6)</f>
        <v>32</v>
      </c>
      <c r="AF6" s="10">
        <f>_XLL.AUSLASTUNG(B6,Grundparameter!C$7,D6,E6,F6,G6,H6,AE6)</f>
        <v>0.8114226643058161</v>
      </c>
      <c r="AG6" s="10">
        <f>_XLL.SERVICELEVEL(B6,Grundparameter!C$7,D6,E6,Grundparameter!C$8,F6,G6,H6,AE6)</f>
        <v>0.9193746196056352</v>
      </c>
      <c r="AH6" s="10">
        <f>_XLL.LOSTCALLS(B6,Grundparameter!C$7,D6,E6,F6,G6,H6,AE6)</f>
        <v>0.022995412349700928</v>
      </c>
      <c r="AI6" s="10">
        <f>[1]!LostCallsSofort(B6,Grundparameter!C$7,D6,E6,F6,G6,H6,AE6)</f>
        <v>0.020045970409696717</v>
      </c>
      <c r="AJ6" s="11">
        <f>_XLL.WARTEZEIT(B6,Grundparameter!C$7,D6,E6,F6,G6,H6,AE6)</f>
        <v>3.2351709871167404</v>
      </c>
      <c r="AK6" s="11">
        <f>_XLL.BELEGTLEIT(B6,Grundparameter!C$7,D6,E6,F6,G6,H6,AE6)</f>
        <v>22.366210004094814</v>
      </c>
      <c r="AL6" s="10">
        <f>_XLL.WARTEWAHRSCH(B6,Grundparameter!C$7,D6,E6,M6,AE6)</f>
        <v>0.07266505454840767</v>
      </c>
      <c r="AM6" s="12">
        <f>_XLL.OPPCOST(B6,Grundparameter!C$7,D6,E6,F6,G6,H6,I6,AE6)</f>
        <v>38.310356974601746</v>
      </c>
      <c r="AN6" s="13">
        <f>_XLL.GRENZOPPCOST(B6,Grundparameter!C$7,D6,E6,F6,G6,H6,I6,AE6)</f>
        <v>9.641762733459473</v>
      </c>
      <c r="AO6" t="s">
        <v>69</v>
      </c>
    </row>
    <row r="7" spans="1:41" ht="12.75">
      <c r="A7" s="73" t="s">
        <v>104</v>
      </c>
      <c r="B7" s="26">
        <f>IF(A$1="Montag",Anrufvolumen!B6,IF(A$1="Dienstag",Anrufvolumen!C6,IF(A$1="Mittwoch",Anrufvolumen!D6,IF(A$1="Donnerstag",Anrufvolumen!E6,IF(A$1="Freitag",Anrufvolumen!F6,IF(A$1="Samstag",Anrufvolumen!G6,IF(A$1="Sonntag",Anrufvolumen!H6)))))))</f>
        <v>213</v>
      </c>
      <c r="C7" s="46">
        <f>Schichten!C14*Schichten!C$9+Schichten!D14*Schichten!D$9+Schichten!E14*Schichten!E$9+Schichten!F14*Schichten!F$9+Schichten!G14*Schichten!G$9+Schichten!H14*Schichten!H$9+Schichten!I14*Schichten!I$9+Schichten!J14*Schichten!J$9+Schichten!K14*Schichten!K$9+Schichten!L14*Schichten!L$9+Schichten!M14*Schichten!M$9+Schichten!N14*Schichten!N$9+Schichten!O14*Schichten!O$9+Schichten!P14*Schichten!P$9+Schichten!Q14*Schichten!Q$9+Schichten!R14*Schichten!R$9+Schichten!S14*Schichten!S$9+Schichten!T14*Schichten!T$9+Schichten!U14*Schichten!U$9+Schichten!V14*Schichten!V$9</f>
        <v>22</v>
      </c>
      <c r="D7" s="48">
        <f>Grundparameter!C$2</f>
        <v>167</v>
      </c>
      <c r="E7" s="49">
        <f>Grundparameter!C$3</f>
        <v>34</v>
      </c>
      <c r="F7" s="50">
        <f>Grundparameter!C$13</f>
        <v>0.15</v>
      </c>
      <c r="G7" s="49">
        <f>Grundparameter!C$12</f>
        <v>665.0857851010985</v>
      </c>
      <c r="H7" s="50">
        <f>Grundparameter!C$4</f>
        <v>0.28</v>
      </c>
      <c r="I7" s="51">
        <f>Grundparameter!C$5</f>
        <v>7</v>
      </c>
      <c r="J7" s="52">
        <f>Grundparameter!C$6</f>
        <v>23</v>
      </c>
      <c r="K7" s="5">
        <f>_XLL.AUSLASTUNG(B7,Grundparameter!C$7,D7,E7,F7,G7,H7,C7)</f>
        <v>0.9532504109496419</v>
      </c>
      <c r="L7" s="5">
        <f>_XLL.SERVICELEVEL(B7,Grundparameter!C$7,D7,E7,Grundparameter!C$8,F7,G7,H7,C7)</f>
        <v>0.4416768099655438</v>
      </c>
      <c r="M7" s="5">
        <f>_XLL.LOSTCALLS(B7,Grundparameter!C$7,D7,E7,F7,G7,H7,C7)</f>
        <v>0.11828845739364624</v>
      </c>
      <c r="N7" s="5">
        <f>_XLL.LOSTCALLSSOFORT(B7,Grundparameter!C$7,D7,E7,F7,G7,H7,C7)</f>
        <v>0.08471790164608754</v>
      </c>
      <c r="O7" s="5">
        <f t="shared" si="0"/>
        <v>0.0335705557475587</v>
      </c>
      <c r="P7" s="6">
        <f>_XLL.WARTEZEIT(B7,Grundparameter!C$7,D7,E7,F7,G7,H7,C7)</f>
        <v>36.18007651885318</v>
      </c>
      <c r="Q7" s="6">
        <f>_XLL.BELEGTLEIT(B7,Grundparameter!C$7,D7,E7,F7,G7,H7,C7)</f>
        <v>32.95364659279273</v>
      </c>
      <c r="R7" s="5">
        <f>_XLL.WARTEWAHRSCH(B7,Grundparameter!C$7,D7,E7,M7,C7)</f>
        <v>0.7594057469279938</v>
      </c>
      <c r="S7" s="7">
        <f>_XLL.OPPCOST(B7,Grundparameter!C$7,D7,E7,F7,G7,H7,I7,C7)</f>
        <v>176.36808997392654</v>
      </c>
      <c r="T7" s="8">
        <f>_XLL.GRENZOPPCOST(B7,Grundparameter!C$7,D7,E7,F7,G7,H7,I7,C7)</f>
        <v>31.790586590766907</v>
      </c>
      <c r="U7" s="41">
        <f>[1]!ErfAnzahlTSR_SL(B7,Grundparameter!C$7,D7,E7,Grundparameter!C$8,Datenblatt!F7,Datenblatt!G7,Datenblatt!H7,Grundparameter!C$9)</f>
        <v>27</v>
      </c>
      <c r="V7" s="5">
        <f>[1]!Auslastung(B7,Grundparameter!C$7,D7,E7,F7,G7,H7,U7)</f>
        <v>0.8459227373975294</v>
      </c>
      <c r="W7" s="5">
        <f>[1]!ServiceLevel(B7,Grundparameter!C$7,D7,E7,Grundparameter!C$8,F7,G7,H7,U7)</f>
        <v>0.8431425528050095</v>
      </c>
      <c r="X7" s="5">
        <f>[1]!LostCalls(B7,Grundparameter!C$7,D7,E7,F7,G7,H7,U7)</f>
        <v>0.03973454236984253</v>
      </c>
      <c r="Y7" s="5">
        <f>[1]!LostCallsSofort(B7,Grundparameter!C$7,D7,E7,F7,G7,H7,U7)</f>
        <v>0.03363626653496119</v>
      </c>
      <c r="Z7" s="6">
        <f>[1]!WarteZeit(B7,Grundparameter!C$7,D7,E7,F7,G7,H7,U7)</f>
        <v>6.650895880995352</v>
      </c>
      <c r="AA7" s="6">
        <f>[1]!BelegtLeit(B7,Grundparameter!C$7,D7,E7,F7,G7,H7,U7)</f>
        <v>20.665755314581514</v>
      </c>
      <c r="AB7" s="5">
        <f>[1]!WarteWahrsch(B7,Grundparameter!C$7,D7,E7,M7,U7)</f>
        <v>0.14921422077375027</v>
      </c>
      <c r="AC7" s="7">
        <f>[1]!OppCost(B7,Grundparameter!C$7,D7,E7,F7,G7,H7,I7,U7)</f>
        <v>59.24420267343521</v>
      </c>
      <c r="AD7" s="8">
        <f>[1]!GrenzOppCost(B7,Grundparameter!C$7,D7,E7,F7,G7,H7,I7,U7)</f>
        <v>13.788617491722107</v>
      </c>
      <c r="AE7" s="9">
        <f>_XLL.OPTANZTSR(B7,Grundparameter!C$7,D7,E7,F7,G7,H7,I7,J7)</f>
        <v>28</v>
      </c>
      <c r="AF7" s="5">
        <f>_XLL.AUSLASTUNG(B7,Grundparameter!C$7,D7,E7,F7,G7,H7,AE7)</f>
        <v>0.8235669710274254</v>
      </c>
      <c r="AG7" s="5">
        <f>_XLL.SERVICELEVEL(B7,Grundparameter!C$7,D7,E7,Grundparameter!C$8,F7,G7,H7,AE7)</f>
        <v>0.8847392535646322</v>
      </c>
      <c r="AH7" s="5">
        <f>_XLL.LOSTCALLS(B7,Grundparameter!C$7,D7,E7,F7,G7,H7,AE7)</f>
        <v>0.030486643314361572</v>
      </c>
      <c r="AI7" s="5">
        <f>[1]!LostCallsSofort(B7,Grundparameter!C$7,D7,E7,F7,G7,H7,AE7)</f>
        <v>0.026144313647707456</v>
      </c>
      <c r="AJ7" s="6">
        <f>_XLL.WARTEZEIT(B7,Grundparameter!C$7,D7,E7,F7,G7,H7,AE7)</f>
        <v>4.75388166191792</v>
      </c>
      <c r="AK7" s="6">
        <f>_XLL.BELEGTLEIT(B7,Grundparameter!C$7,D7,E7,F7,G7,H7,AE7)</f>
        <v>20.278554164099347</v>
      </c>
      <c r="AL7" s="5">
        <f>_XLL.WARTEWAHRSCH(B7,Grundparameter!C$7,D7,E7,M7,AE7)</f>
        <v>0.10107500363433669</v>
      </c>
      <c r="AM7" s="7">
        <f>_XLL.OPPCOST(B7,Grundparameter!C$7,D7,E7,F7,G7,H7,I7,AE7)</f>
        <v>45.455585181713104</v>
      </c>
      <c r="AN7" s="8">
        <f>_XLL.GRENZOPPCOST(B7,Grundparameter!C$7,D7,E7,F7,G7,H7,I7,AE7)</f>
        <v>11.322282671928406</v>
      </c>
      <c r="AO7" t="s">
        <v>70</v>
      </c>
    </row>
    <row r="8" spans="1:41" ht="12.75">
      <c r="A8" s="74" t="s">
        <v>105</v>
      </c>
      <c r="B8" s="27">
        <f>IF(A$1="Montag",Anrufvolumen!B7,IF(A$1="Dienstag",Anrufvolumen!C7,IF(A$1="Mittwoch",Anrufvolumen!D7,IF(A$1="Donnerstag",Anrufvolumen!E7,IF(A$1="Freitag",Anrufvolumen!F7,IF(A$1="Samstag",Anrufvolumen!G7,IF(A$1="Sonntag",Anrufvolumen!H7)))))))</f>
        <v>267</v>
      </c>
      <c r="C8" s="47">
        <f>Schichten!C15*Schichten!C$9+Schichten!D15*Schichten!D$9+Schichten!E15*Schichten!E$9+Schichten!F15*Schichten!F$9+Schichten!G15*Schichten!G$9+Schichten!H15*Schichten!H$9+Schichten!I15*Schichten!I$9+Schichten!J15*Schichten!J$9+Schichten!K15*Schichten!K$9+Schichten!L15*Schichten!L$9+Schichten!M15*Schichten!M$9+Schichten!N15*Schichten!N$9+Schichten!O15*Schichten!O$9+Schichten!P15*Schichten!P$9+Schichten!Q15*Schichten!Q$9+Schichten!R15*Schichten!R$9+Schichten!S15*Schichten!S$9+Schichten!T15*Schichten!T$9+Schichten!U15*Schichten!U$9+Schichten!V15*Schichten!V$9</f>
        <v>35</v>
      </c>
      <c r="D8" s="53">
        <f>Grundparameter!C$2</f>
        <v>167</v>
      </c>
      <c r="E8" s="54">
        <f>Grundparameter!C$3</f>
        <v>34</v>
      </c>
      <c r="F8" s="55">
        <f>Grundparameter!C$13</f>
        <v>0.15</v>
      </c>
      <c r="G8" s="54">
        <f>Grundparameter!C$12</f>
        <v>665.0857851010985</v>
      </c>
      <c r="H8" s="55">
        <f>Grundparameter!C$4</f>
        <v>0.28</v>
      </c>
      <c r="I8" s="56">
        <f>Grundparameter!C$5</f>
        <v>7</v>
      </c>
      <c r="J8" s="57">
        <f>Grundparameter!C$6</f>
        <v>23</v>
      </c>
      <c r="K8" s="10">
        <f>_XLL.AUSLASTUNG(B8,Grundparameter!C$7,D8,E8,F8,G8,H8,C8)</f>
        <v>0.8296960932101521</v>
      </c>
      <c r="L8" s="10">
        <f>_XLL.SERVICELEVEL(B8,Grundparameter!C$7,D8,E8,Grundparameter!C$8,F8,G8,H8,C8)</f>
        <v>0.9101466490319428</v>
      </c>
      <c r="M8" s="10">
        <f>_XLL.LOSTCALLS(B8,Grundparameter!C$7,D8,E8,F8,G8,H8,C8)</f>
        <v>0.026014983654022217</v>
      </c>
      <c r="N8" s="10">
        <f>_XLL.LOSTCALLSSOFORT(B8,Grundparameter!C$7,D8,E8,F8,G8,H8,C8)</f>
        <v>0.02272105515260485</v>
      </c>
      <c r="O8" s="10">
        <f t="shared" si="0"/>
        <v>0.0032939285014173675</v>
      </c>
      <c r="P8" s="11">
        <f>_XLL.WARTEZEIT(B8,Grundparameter!C$7,D8,E8,F8,G8,H8,C8)</f>
        <v>3.6035350706603877</v>
      </c>
      <c r="Q8" s="11">
        <f>_XLL.BELEGTLEIT(B8,Grundparameter!C$7,D8,E8,F8,G8,H8,C8)</f>
        <v>25.143732579593788</v>
      </c>
      <c r="R8" s="10">
        <f>_XLL.WARTEWAHRSCH(B8,Grundparameter!C$7,D8,E8,M8,C8)</f>
        <v>0.20853750997640125</v>
      </c>
      <c r="S8" s="12">
        <f>_XLL.OPPCOST(B8,Grundparameter!C$7,D8,E8,F8,G8,H8,I8,C8)</f>
        <v>48.62200444936752</v>
      </c>
      <c r="T8" s="13">
        <f>_XLL.GRENZOPPCOST(B8,Grundparameter!C$7,D8,E8,F8,G8,H8,I8,C8)</f>
        <v>11.218088865280151</v>
      </c>
      <c r="U8" s="40">
        <f>[1]!ErfAnzahlTSR_SL(B8,Grundparameter!C$7,D8,E8,Grundparameter!C$8,Datenblatt!F8,Datenblatt!G8,Datenblatt!H8,Grundparameter!C$9)</f>
        <v>33</v>
      </c>
      <c r="V8" s="10">
        <f>[1]!Auslastung(B8,Grundparameter!C$7,D8,E8,F8,G8,H8,U8)</f>
        <v>0.8659140518307686</v>
      </c>
      <c r="W8" s="10">
        <f>[1]!ServiceLevel(B8,Grundparameter!C$7,D8,E8,Grundparameter!C$8,F8,G8,H8,U8)</f>
        <v>0.8443411435638898</v>
      </c>
      <c r="X8" s="10">
        <f>[1]!LostCalls(B8,Grundparameter!C$7,D8,E8,F8,G8,H8,U8)</f>
        <v>0.041584312915802</v>
      </c>
      <c r="Y8" s="10">
        <f>[1]!LostCallsSofort(B8,Grundparameter!C$7,D8,E8,F8,G8,H8,U8)</f>
        <v>0.035627087887323945</v>
      </c>
      <c r="Z8" s="11">
        <f>[1]!WarteZeit(B8,Grundparameter!C$7,D8,E8,F8,G8,H8,U8)</f>
        <v>6.470922468897411</v>
      </c>
      <c r="AA8" s="11">
        <f>[1]!BelegtLeit(B8,Grundparameter!C$7,D8,E8,F8,G8,H8,U8)</f>
        <v>25.844531248807503</v>
      </c>
      <c r="AB8" s="10">
        <f>[1]!WarteWahrsch(B8,Grundparameter!C$7,D8,E8,M8,U8)</f>
        <v>0.3741299892577606</v>
      </c>
      <c r="AC8" s="12">
        <f>[1]!OppCost(B8,Grundparameter!C$7,D8,E8,F8,G8,H8,I8,U8)</f>
        <v>77.72108083963394</v>
      </c>
      <c r="AD8" s="13">
        <f>[1]!GrenzOppCost(B8,Grundparameter!C$7,D8,E8,F8,G8,H8,I8,U8)</f>
        <v>15.746988415718079</v>
      </c>
      <c r="AE8" s="14">
        <f>_XLL.OPTANZTSR(B8,Grundparameter!C$7,D8,E8,F8,G8,H8,I8,J8)</f>
        <v>35</v>
      </c>
      <c r="AF8" s="10">
        <f>_XLL.AUSLASTUNG(B8,Grundparameter!C$7,D8,E8,F8,G8,H8,AE8)</f>
        <v>0.8296960932101521</v>
      </c>
      <c r="AG8" s="10">
        <f>_XLL.SERVICELEVEL(B8,Grundparameter!C$7,D8,E8,Grundparameter!C$8,F8,G8,H8,AE8)</f>
        <v>0.9101466490319428</v>
      </c>
      <c r="AH8" s="10">
        <f>_XLL.LOSTCALLS(B8,Grundparameter!C$7,D8,E8,F8,G8,H8,AE8)</f>
        <v>0.026014983654022217</v>
      </c>
      <c r="AI8" s="10">
        <f>[1]!LostCallsSofort(B8,Grundparameter!C$7,D8,E8,F8,G8,H8,AE8)</f>
        <v>0.02272105515260485</v>
      </c>
      <c r="AJ8" s="11">
        <f>_XLL.WARTEZEIT(B8,Grundparameter!C$7,D8,E8,F8,G8,H8,AE8)</f>
        <v>3.6035350706603877</v>
      </c>
      <c r="AK8" s="11">
        <f>_XLL.BELEGTLEIT(B8,Grundparameter!C$7,D8,E8,F8,G8,H8,AE8)</f>
        <v>25.143732579593788</v>
      </c>
      <c r="AL8" s="10">
        <f>_XLL.WARTEWAHRSCH(B8,Grundparameter!C$7,D8,E8,M8,AE8)</f>
        <v>0.20853750997640125</v>
      </c>
      <c r="AM8" s="12">
        <f>_XLL.OPPCOST(B8,Grundparameter!C$7,D8,E8,F8,G8,H8,I8,AE8)</f>
        <v>48.62200444936752</v>
      </c>
      <c r="AN8" s="13">
        <f>_XLL.GRENZOPPCOST(B8,Grundparameter!C$7,D8,E8,F8,G8,H8,I8,AE8)</f>
        <v>11.218088865280151</v>
      </c>
      <c r="AO8" t="s">
        <v>71</v>
      </c>
    </row>
    <row r="9" spans="1:41" ht="12.75">
      <c r="A9" s="73" t="s">
        <v>106</v>
      </c>
      <c r="B9" s="26">
        <f>IF(A$1="Montag",Anrufvolumen!B8,IF(A$1="Dienstag",Anrufvolumen!C8,IF(A$1="Mittwoch",Anrufvolumen!D8,IF(A$1="Donnerstag",Anrufvolumen!E8,IF(A$1="Freitag",Anrufvolumen!F8,IF(A$1="Samstag",Anrufvolumen!G8,IF(A$1="Sonntag",Anrufvolumen!H8)))))))</f>
        <v>290</v>
      </c>
      <c r="C9" s="46">
        <f>Schichten!C16*Schichten!C$9+Schichten!D16*Schichten!D$9+Schichten!E16*Schichten!E$9+Schichten!F16*Schichten!F$9+Schichten!G16*Schichten!G$9+Schichten!H16*Schichten!H$9+Schichten!I16*Schichten!I$9+Schichten!J16*Schichten!J$9+Schichten!K16*Schichten!K$9+Schichten!L16*Schichten!L$9+Schichten!M16*Schichten!M$9+Schichten!N16*Schichten!N$9+Schichten!O16*Schichten!O$9+Schichten!P16*Schichten!P$9+Schichten!Q16*Schichten!Q$9+Schichten!R16*Schichten!R$9+Schichten!S16*Schichten!S$9+Schichten!T16*Schichten!T$9+Schichten!U16*Schichten!U$9+Schichten!V16*Schichten!V$9</f>
        <v>28</v>
      </c>
      <c r="D9" s="48">
        <f>Grundparameter!C$2</f>
        <v>167</v>
      </c>
      <c r="E9" s="49">
        <f>Grundparameter!C$3</f>
        <v>34</v>
      </c>
      <c r="F9" s="50">
        <f>Grundparameter!C$13</f>
        <v>0.15</v>
      </c>
      <c r="G9" s="49">
        <f>Grundparameter!C$12</f>
        <v>665.0857851010985</v>
      </c>
      <c r="H9" s="50">
        <f>Grundparameter!C$4</f>
        <v>0.28</v>
      </c>
      <c r="I9" s="51">
        <f>Grundparameter!C$5</f>
        <v>7</v>
      </c>
      <c r="J9" s="52">
        <f>Grundparameter!C$6</f>
        <v>23</v>
      </c>
      <c r="K9" s="5">
        <f>_XLL.AUSLASTUNG(B9,Grundparameter!C$7,D9,E9,F9,G9,H9,C9)</f>
        <v>0.9798619970324494</v>
      </c>
      <c r="L9" s="5">
        <f>_XLL.SERVICELEVEL(B9,Grundparameter!C$7,D9,E9,Grundparameter!C$8,F9,G9,H9,C9)</f>
        <v>0.29462638442393957</v>
      </c>
      <c r="M9" s="5">
        <f>_XLL.LOSTCALLS(B9,Grundparameter!C$7,D9,E9,F9,G9,H9,C9)</f>
        <v>0.15276986360549927</v>
      </c>
      <c r="N9" s="5">
        <f>_XLL.LOSTCALLSSOFORT(B9,Grundparameter!C$7,D9,E9,F9,G9,H9,C9)</f>
        <v>0.09840842758113015</v>
      </c>
      <c r="O9" s="5">
        <f t="shared" si="0"/>
        <v>0.05436143602436912</v>
      </c>
      <c r="P9" s="6">
        <f>_XLL.WARTEZEIT(B9,Grundparameter!C$7,D9,E9,F9,G9,H9,C9)</f>
        <v>59.14355418561881</v>
      </c>
      <c r="Q9" s="6">
        <f>_XLL.BELEGTLEIT(B9,Grundparameter!C$7,D9,E9,F9,G9,H9,C9)</f>
        <v>65.65831095421207</v>
      </c>
      <c r="R9" s="5">
        <f>_XLL.WARTEWAHRSCH(B9,Grundparameter!C$7,D9,E9,M9,C9)</f>
        <v>0.8776033145168813</v>
      </c>
      <c r="S9" s="7">
        <f>_XLL.OPPCOST(B9,Grundparameter!C$7,D9,E9,F9,G9,H9,I9,C9)</f>
        <v>310.1228231191635</v>
      </c>
      <c r="T9" s="8">
        <f>_XLL.GRENZOPPCOST(B9,Grundparameter!C$7,D9,E9,F9,G9,H9,I9,C9)</f>
        <v>44.29183483123779</v>
      </c>
      <c r="U9" s="41">
        <f>[1]!ErfAnzahlTSR_SL(B9,Grundparameter!C$7,D9,E9,Grundparameter!C$8,Datenblatt!F9,Datenblatt!G9,Datenblatt!H9,Grundparameter!C$9)</f>
        <v>35</v>
      </c>
      <c r="V9" s="5">
        <f>[1]!Auslastung(B9,Grundparameter!C$7,D9,E9,F9,G9,H9,U9)</f>
        <v>0.8815956223294849</v>
      </c>
      <c r="W9" s="5">
        <f>[1]!ServiceLevel(B9,Grundparameter!C$7,D9,E9,Grundparameter!C$8,F9,G9,H9,U9)</f>
        <v>0.8223536758582124</v>
      </c>
      <c r="X9" s="5">
        <f>[1]!LostCalls(B9,Grundparameter!C$7,D9,E9,F9,G9,H9,U9)</f>
        <v>0.04716891050338745</v>
      </c>
      <c r="Y9" s="5">
        <f>[1]!LostCallsSofort(B9,Grundparameter!C$7,D9,E9,F9,G9,H9,U9)</f>
        <v>0.0402916539317297</v>
      </c>
      <c r="Z9" s="6">
        <f>[1]!WarteZeit(B9,Grundparameter!C$7,D9,E9,F9,G9,H9,U9)</f>
        <v>7.445307419419245</v>
      </c>
      <c r="AA9" s="6">
        <f>[1]!BelegtLeit(B9,Grundparameter!C$7,D9,E9,F9,G9,H9,U9)</f>
        <v>28.37388530906453</v>
      </c>
      <c r="AB9" s="5">
        <f>[1]!WarteWahrsch(B9,Grundparameter!C$7,D9,E9,M9,U9)</f>
        <v>0.11625369685988071</v>
      </c>
      <c r="AC9" s="7">
        <f>[1]!OppCost(B9,Grundparameter!C$7,D9,E9,F9,G9,H9,I9,U9)</f>
        <v>95.75288832187653</v>
      </c>
      <c r="AD9" s="8">
        <f>[1]!GrenzOppCost(B9,Grundparameter!C$7,D9,E9,F9,G9,H9,I9,U9)</f>
        <v>17.770408391952515</v>
      </c>
      <c r="AE9" s="9">
        <f>_XLL.OPTANZTSR(B9,Grundparameter!C$7,D9,E9,F9,G9,H9,I9,J9)</f>
        <v>38</v>
      </c>
      <c r="AF9" s="5">
        <f>_XLL.AUSLASTUNG(B9,Grundparameter!C$7,D9,E9,F9,G9,H9,AE9)</f>
        <v>0.8314649515768938</v>
      </c>
      <c r="AG9" s="5">
        <f>_XLL.SERVICELEVEL(B9,Grundparameter!C$7,D9,E9,Grundparameter!C$8,F9,G9,H9,AE9)</f>
        <v>0.9191156433608285</v>
      </c>
      <c r="AH9" s="5">
        <f>_XLL.LOSTCALLS(B9,Grundparameter!C$7,D9,E9,F9,G9,H9,AE9)</f>
        <v>0.02432316541671753</v>
      </c>
      <c r="AI9" s="5">
        <f>[1]!LostCallsSofort(B9,Grundparameter!C$7,D9,E9,F9,G9,H9,AE9)</f>
        <v>0.021380426544793222</v>
      </c>
      <c r="AJ9" s="6">
        <f>_XLL.WARTEZEIT(B9,Grundparameter!C$7,D9,E9,F9,G9,H9,AE9)</f>
        <v>3.2189336280393808</v>
      </c>
      <c r="AK9" s="6">
        <f>_XLL.BELEGTLEIT(B9,Grundparameter!C$7,D9,E9,F9,G9,H9,AE9)</f>
        <v>27.22020456921017</v>
      </c>
      <c r="AL9" s="5">
        <f>_XLL.WARTEWAHRSCH(B9,Grundparameter!C$7,D9,E9,M9,AE9)</f>
        <v>0.03766187695268577</v>
      </c>
      <c r="AM9" s="7">
        <f>_XLL.OPPCOST(B9,Grundparameter!C$7,D9,E9,F9,G9,H9,I9,AE9)</f>
        <v>49.376025795936584</v>
      </c>
      <c r="AN9" s="8">
        <f>_XLL.GRENZOPPCOST(B9,Grundparameter!C$7,D9,E9,F9,G9,H9,I9,AE9)</f>
        <v>11.093286275863647</v>
      </c>
      <c r="AO9" t="s">
        <v>72</v>
      </c>
    </row>
    <row r="10" spans="1:40" ht="12.75">
      <c r="A10" s="74" t="s">
        <v>74</v>
      </c>
      <c r="B10" s="27">
        <f>IF(A$1="Montag",Anrufvolumen!B9,IF(A$1="Dienstag",Anrufvolumen!C9,IF(A$1="Mittwoch",Anrufvolumen!D9,IF(A$1="Donnerstag",Anrufvolumen!E9,IF(A$1="Freitag",Anrufvolumen!F9,IF(A$1="Samstag",Anrufvolumen!G9,IF(A$1="Sonntag",Anrufvolumen!H9)))))))</f>
        <v>275</v>
      </c>
      <c r="C10" s="47">
        <f>Schichten!C17*Schichten!C$9+Schichten!D17*Schichten!D$9+Schichten!E17*Schichten!E$9+Schichten!F17*Schichten!F$9+Schichten!G17*Schichten!G$9+Schichten!H17*Schichten!H$9+Schichten!I17*Schichten!I$9+Schichten!J17*Schichten!J$9+Schichten!K17*Schichten!K$9+Schichten!L17*Schichten!L$9+Schichten!M17*Schichten!M$9+Schichten!N17*Schichten!N$9+Schichten!O17*Schichten!O$9+Schichten!P17*Schichten!P$9+Schichten!Q17*Schichten!Q$9+Schichten!R17*Schichten!R$9+Schichten!S17*Schichten!S$9+Schichten!T17*Schichten!T$9+Schichten!U17*Schichten!U$9+Schichten!V17*Schichten!V$9</f>
        <v>40</v>
      </c>
      <c r="D10" s="53">
        <f>Grundparameter!C$2</f>
        <v>167</v>
      </c>
      <c r="E10" s="54">
        <f>Grundparameter!C$3</f>
        <v>34</v>
      </c>
      <c r="F10" s="55">
        <f>Grundparameter!C$13</f>
        <v>0.15</v>
      </c>
      <c r="G10" s="54">
        <f>Grundparameter!C$12</f>
        <v>665.0857851010985</v>
      </c>
      <c r="H10" s="55">
        <f>Grundparameter!C$4</f>
        <v>0.28</v>
      </c>
      <c r="I10" s="56">
        <f>Grundparameter!C$5</f>
        <v>7</v>
      </c>
      <c r="J10" s="57">
        <f>Grundparameter!C$6</f>
        <v>23</v>
      </c>
      <c r="K10" s="10">
        <f>_XLL.AUSLASTUNG(B10,Grundparameter!C$7,D10,E10,F10,G10,H10,C10)</f>
        <v>0.7614969632898767</v>
      </c>
      <c r="L10" s="10">
        <f>_XLL.SERVICELEVEL(B10,Grundparameter!C$7,D10,E10,Grundparameter!C$8,F10,G10,H10,C10)</f>
        <v>0.9764215188110412</v>
      </c>
      <c r="M10" s="10">
        <f>_XLL.LOSTCALLS(B10,Grundparameter!C$7,D10,E10,F10,G10,H10,C10)</f>
        <v>0.008090794086456299</v>
      </c>
      <c r="N10" s="10">
        <f>_XLL.LOSTCALLSSOFORT(B10,Grundparameter!C$7,D10,E10,F10,G10,H10,C10)</f>
        <v>0.007256299532940224</v>
      </c>
      <c r="O10" s="10">
        <f t="shared" si="0"/>
        <v>0.0008344945535160748</v>
      </c>
      <c r="P10" s="11">
        <f>_XLL.WARTEZEIT(B10,Grundparameter!C$7,D10,E10,F10,G10,H10,C10)</f>
        <v>0.9199940748434364</v>
      </c>
      <c r="Q10" s="11">
        <f>_XLL.BELEGTLEIT(B10,Grundparameter!C$7,D10,E10,F10,G10,H10,C10)</f>
        <v>25.521411979069008</v>
      </c>
      <c r="R10" s="10">
        <f>_XLL.WARTEWAHRSCH(B10,Grundparameter!C$7,D10,E10,M10,C10)</f>
        <v>0.06699889484136795</v>
      </c>
      <c r="S10" s="12">
        <f>_XLL.OPPCOST(B10,Grundparameter!C$7,D10,E10,F10,G10,H10,I10,C10)</f>
        <v>15.574778616428375</v>
      </c>
      <c r="T10" s="13">
        <f>_XLL.GRENZOPPCOST(B10,Grundparameter!C$7,D10,E10,F10,G10,H10,I10,C10)</f>
        <v>4.507404565811157</v>
      </c>
      <c r="U10" s="40">
        <f>[1]!ErfAnzahlTSR_SL(B10,Grundparameter!C$7,D10,E10,Grundparameter!C$8,Datenblatt!F10,Datenblatt!G10,Datenblatt!H10,Grundparameter!C$9)</f>
        <v>33</v>
      </c>
      <c r="V10" s="10">
        <f>[1]!Auslastung(B10,Grundparameter!C$7,D10,E10,F10,G10,H10,U10)</f>
        <v>0.8837717382444276</v>
      </c>
      <c r="W10" s="10">
        <f>[1]!ServiceLevel(B10,Grundparameter!C$7,D10,E10,Grundparameter!C$8,F10,G10,H10,U10)</f>
        <v>0.805099590885934</v>
      </c>
      <c r="X10" s="10">
        <f>[1]!LostCalls(B10,Grundparameter!C$7,D10,E10,F10,G10,H10,U10)</f>
        <v>0.05027514696121216</v>
      </c>
      <c r="Y10" s="10">
        <f>[1]!LostCallsSofort(B10,Grundparameter!C$7,D10,E10,F10,G10,H10,U10)</f>
        <v>0.04260768138999715</v>
      </c>
      <c r="Z10" s="11">
        <f>[1]!WarteZeit(B10,Grundparameter!C$7,D10,E10,F10,G10,H10,U10)</f>
        <v>8.2968869873633</v>
      </c>
      <c r="AA10" s="11">
        <f>[1]!BelegtLeit(B10,Grundparameter!C$7,D10,E10,F10,G10,H10,U10)</f>
        <v>27.185074462025796</v>
      </c>
      <c r="AB10" s="10">
        <f>[1]!WarteWahrsch(B10,Grundparameter!C$7,D10,E10,M10,U10)</f>
        <v>0.5538991912801199</v>
      </c>
      <c r="AC10" s="12">
        <f>[1]!OppCost(B10,Grundparameter!C$7,D10,E10,F10,G10,H10,I10,U10)</f>
        <v>96.7796579003334</v>
      </c>
      <c r="AD10" s="13">
        <f>[1]!GrenzOppCost(B10,Grundparameter!C$7,D10,E10,F10,G10,H10,I10,U10)</f>
        <v>18.193694949150085</v>
      </c>
      <c r="AE10" s="14">
        <f>_XLL.OPTANZTSR(B10,Grundparameter!C$7,D10,E10,F10,G10,H10,I10,J10)</f>
        <v>36</v>
      </c>
      <c r="AF10" s="10">
        <f>_XLL.AUSLASTUNG(B10,Grundparameter!C$7,D10,E10,F10,G10,H10,AE10)</f>
        <v>0.8311097728847353</v>
      </c>
      <c r="AG10" s="10">
        <f>_XLL.SERVICELEVEL(B10,Grundparameter!C$7,D10,E10,Grundparameter!C$8,F10,G10,H10,AE10)</f>
        <v>0.9125928003812505</v>
      </c>
      <c r="AH10" s="10">
        <f>_XLL.LOSTCALLS(B10,Grundparameter!C$7,D10,E10,F10,G10,H10,AE10)</f>
        <v>0.025673210620880127</v>
      </c>
      <c r="AI10" s="10">
        <f>[1]!LostCallsSofort(B10,Grundparameter!C$7,D10,E10,F10,G10,H10,AE10)</f>
        <v>0.02247748770837646</v>
      </c>
      <c r="AJ10" s="11">
        <f>_XLL.WARTEZEIT(B10,Grundparameter!C$7,D10,E10,F10,G10,H10,AE10)</f>
        <v>3.4952193743182223</v>
      </c>
      <c r="AK10" s="11">
        <f>_XLL.BELEGTLEIT(B10,Grundparameter!C$7,D10,E10,F10,G10,H10,AE10)</f>
        <v>25.874693479553088</v>
      </c>
      <c r="AL10" s="10">
        <f>_XLL.WARTEWAHRSCH(B10,Grundparameter!C$7,D10,E10,M10,AE10)</f>
        <v>0.24600119287041622</v>
      </c>
      <c r="AM10" s="12">
        <f>_XLL.OPPCOST(B10,Grundparameter!C$7,D10,E10,F10,G10,H10,I10,AE10)</f>
        <v>49.420930445194244</v>
      </c>
      <c r="AN10" s="13">
        <f>_XLL.GRENZOPPCOST(B10,Grundparameter!C$7,D10,E10,F10,G10,H10,I10,AE10)</f>
        <v>11.261168122291565</v>
      </c>
    </row>
    <row r="11" spans="1:40" ht="12.75">
      <c r="A11" s="73" t="s">
        <v>75</v>
      </c>
      <c r="B11" s="26">
        <f>IF(A$1="Montag",Anrufvolumen!B10,IF(A$1="Dienstag",Anrufvolumen!C10,IF(A$1="Mittwoch",Anrufvolumen!D10,IF(A$1="Donnerstag",Anrufvolumen!E10,IF(A$1="Freitag",Anrufvolumen!F10,IF(A$1="Samstag",Anrufvolumen!G10,IF(A$1="Sonntag",Anrufvolumen!H10)))))))</f>
        <v>230</v>
      </c>
      <c r="C11" s="46">
        <f>Schichten!C18*Schichten!C$9+Schichten!D18*Schichten!D$9+Schichten!E18*Schichten!E$9+Schichten!F18*Schichten!F$9+Schichten!G18*Schichten!G$9+Schichten!H18*Schichten!H$9+Schichten!I18*Schichten!I$9+Schichten!J18*Schichten!J$9+Schichten!K18*Schichten!K$9+Schichten!L18*Schichten!L$9+Schichten!M18*Schichten!M$9+Schichten!N18*Schichten!N$9+Schichten!O18*Schichten!O$9+Schichten!P18*Schichten!P$9+Schichten!Q18*Schichten!Q$9+Schichten!R18*Schichten!R$9+Schichten!S18*Schichten!S$9+Schichten!T18*Schichten!T$9+Schichten!U18*Schichten!U$9+Schichten!V18*Schichten!V$9</f>
        <v>40</v>
      </c>
      <c r="D11" s="48">
        <f>Grundparameter!C$2</f>
        <v>167</v>
      </c>
      <c r="E11" s="49">
        <f>Grundparameter!C$3</f>
        <v>34</v>
      </c>
      <c r="F11" s="50">
        <f>Grundparameter!C$13</f>
        <v>0.15</v>
      </c>
      <c r="G11" s="49">
        <f>Grundparameter!C$12</f>
        <v>665.0857851010985</v>
      </c>
      <c r="H11" s="50">
        <f>Grundparameter!C$4</f>
        <v>0.28</v>
      </c>
      <c r="I11" s="51">
        <f>Grundparameter!C$5</f>
        <v>7</v>
      </c>
      <c r="J11" s="52">
        <f>Grundparameter!C$6</f>
        <v>23</v>
      </c>
      <c r="K11" s="5">
        <f>_XLL.AUSLASTUNG(B11,Grundparameter!C$7,D11,E11,F11,G11,H11,C11)</f>
        <v>0.6416439422716697</v>
      </c>
      <c r="L11" s="5">
        <f>_XLL.SERVICELEVEL(B11,Grundparameter!C$7,D11,E11,Grundparameter!C$8,F11,G11,H11,C11)</f>
        <v>0.9982896784581285</v>
      </c>
      <c r="M11" s="5">
        <f>_XLL.LOSTCALLS(B11,Grundparameter!C$7,D11,E11,F11,G11,H11,C11)</f>
        <v>0.0006843209266662598</v>
      </c>
      <c r="N11" s="5">
        <f>_XLL.LOSTCALLSSOFORT(B11,Grundparameter!C$7,D11,E11,F11,G11,H11,C11)</f>
        <v>0.0006237463609884457</v>
      </c>
      <c r="O11" s="5">
        <f t="shared" si="0"/>
        <v>6.057456567781403E-05</v>
      </c>
      <c r="P11" s="6">
        <f>_XLL.WARTEZEIT(B11,Grundparameter!C$7,D11,E11,F11,G11,H11,C11)</f>
        <v>0.06686706832184997</v>
      </c>
      <c r="Q11" s="6">
        <f>_XLL.BELEGTLEIT(B11,Grundparameter!C$7,D11,E11,F11,G11,H11,C11)</f>
        <v>21.334624914476844</v>
      </c>
      <c r="R11" s="5">
        <f>_XLL.WARTEWAHRSCH(B11,Grundparameter!C$7,D11,E11,M11,C11)</f>
        <v>0.005774028673655198</v>
      </c>
      <c r="S11" s="7">
        <f>_XLL.OPPCOST(B11,Grundparameter!C$7,D11,E11,F11,G11,H11,I11,C11)</f>
        <v>1.1017566919326782</v>
      </c>
      <c r="T11" s="8">
        <f>_XLL.GRENZOPPCOST(B11,Grundparameter!C$7,D11,E11,F11,G11,H11,I11,C11)</f>
        <v>0.4402804374694824</v>
      </c>
      <c r="U11" s="41">
        <f>[1]!ErfAnzahlTSR_SL(B11,Grundparameter!C$7,D11,E11,Grundparameter!C$8,Datenblatt!F11,Datenblatt!G11,Datenblatt!H11,Grundparameter!C$9)</f>
        <v>29</v>
      </c>
      <c r="V11" s="5">
        <f>[1]!Auslastung(B11,Grundparameter!C$7,D11,E11,F11,G11,H11,U11)</f>
        <v>0.850793561065334</v>
      </c>
      <c r="W11" s="5">
        <f>[1]!ServiceLevel(B11,Grundparameter!C$7,D11,E11,Grundparameter!C$8,F11,G11,H11,U11)</f>
        <v>0.848231067463493</v>
      </c>
      <c r="X11" s="5">
        <f>[1]!LostCalls(B11,Grundparameter!C$7,D11,E11,F11,G11,H11,U11)</f>
        <v>0.03933757543563843</v>
      </c>
      <c r="Y11" s="5">
        <f>[1]!LostCallsSofort(B11,Grundparameter!C$7,D11,E11,F11,G11,H11,U11)</f>
        <v>0.033493276016259836</v>
      </c>
      <c r="Z11" s="6">
        <f>[1]!WarteZeit(B11,Grundparameter!C$7,D11,E11,F11,G11,H11,U11)</f>
        <v>6.3675239349170685</v>
      </c>
      <c r="AA11" s="6">
        <f>[1]!BelegtLeit(B11,Grundparameter!C$7,D11,E11,F11,G11,H11,U11)</f>
        <v>22.246544971956485</v>
      </c>
      <c r="AB11" s="5">
        <f>[1]!WarteWahrsch(B11,Grundparameter!C$7,D11,E11,M11,U11)</f>
        <v>0.4203592804158622</v>
      </c>
      <c r="AC11" s="7">
        <f>[1]!OppCost(B11,Grundparameter!C$7,D11,E11,F11,G11,H11,I11,U11)</f>
        <v>63.33349645137787</v>
      </c>
      <c r="AD11" s="8">
        <f>[1]!GrenzOppCost(B11,Grundparameter!C$7,D11,E11,F11,G11,H11,I11,U11)</f>
        <v>14.153077602386475</v>
      </c>
      <c r="AE11" s="9">
        <f>_XLL.OPTANZTSR(B11,Grundparameter!C$7,D11,E11,F11,G11,H11,I11,J11)</f>
        <v>31</v>
      </c>
      <c r="AF11" s="5">
        <f>_XLL.AUSLASTUNG(B11,Grundparameter!C$7,D11,E11,F11,G11,H11,AE11)</f>
        <v>0.8092357419831778</v>
      </c>
      <c r="AG11" s="5">
        <f>_XLL.SERVICELEVEL(B11,Grundparameter!C$7,D11,E11,Grundparameter!C$8,F11,G11,H11,AE11)</f>
        <v>0.9173258319067239</v>
      </c>
      <c r="AH11" s="5">
        <f>_XLL.LOSTCALLS(B11,Grundparameter!C$7,D11,E11,F11,G11,H11,AE11)</f>
        <v>0.023245632648468018</v>
      </c>
      <c r="AI11" s="5">
        <f>[1]!LostCallsSofort(B11,Grundparameter!C$7,D11,E11,F11,G11,H11,AE11)</f>
        <v>0.020212294868289852</v>
      </c>
      <c r="AJ11" s="6">
        <f>_XLL.WARTEZEIT(B11,Grundparameter!C$7,D11,E11,F11,G11,H11,AE11)</f>
        <v>3.328424262948938</v>
      </c>
      <c r="AK11" s="6">
        <f>_XLL.BELEGTLEIT(B11,Grundparameter!C$7,D11,E11,F11,G11,H11,AE11)</f>
        <v>21.630960046487363</v>
      </c>
      <c r="AL11" s="5">
        <f>_XLL.WARTEWAHRSCH(B11,Grundparameter!C$7,D11,E11,M11,AE11)</f>
        <v>0.22913004140532478</v>
      </c>
      <c r="AM11" s="7">
        <f>_XLL.OPPCOST(B11,Grundparameter!C$7,D11,E11,F11,G11,H11,I11,AE11)</f>
        <v>37.42546856403351</v>
      </c>
      <c r="AN11" s="8">
        <f>_XLL.GRENZOPPCOST(B11,Grundparameter!C$7,D11,E11,F11,G11,H11,I11,AE11)</f>
        <v>9.561033248901367</v>
      </c>
    </row>
    <row r="12" spans="1:40" ht="12.75">
      <c r="A12" s="74" t="s">
        <v>76</v>
      </c>
      <c r="B12" s="27">
        <f>IF(A$1="Montag",Anrufvolumen!B11,IF(A$1="Dienstag",Anrufvolumen!C11,IF(A$1="Mittwoch",Anrufvolumen!D11,IF(A$1="Donnerstag",Anrufvolumen!E11,IF(A$1="Freitag",Anrufvolumen!F11,IF(A$1="Samstag",Anrufvolumen!G11,IF(A$1="Sonntag",Anrufvolumen!H11)))))))</f>
        <v>298</v>
      </c>
      <c r="C12" s="47">
        <f>Schichten!C19*Schichten!C$9+Schichten!D19*Schichten!D$9+Schichten!E19*Schichten!E$9+Schichten!F19*Schichten!F$9+Schichten!G19*Schichten!G$9+Schichten!H19*Schichten!H$9+Schichten!I19*Schichten!I$9+Schichten!J19*Schichten!J$9+Schichten!K19*Schichten!K$9+Schichten!L19*Schichten!L$9+Schichten!M19*Schichten!M$9+Schichten!N19*Schichten!N$9+Schichten!O19*Schichten!O$9+Schichten!P19*Schichten!P$9+Schichten!Q19*Schichten!Q$9+Schichten!R19*Schichten!R$9+Schichten!S19*Schichten!S$9+Schichten!T19*Schichten!T$9+Schichten!U19*Schichten!U$9+Schichten!V19*Schichten!V$9</f>
        <v>35</v>
      </c>
      <c r="D12" s="53">
        <f>Grundparameter!C$2</f>
        <v>167</v>
      </c>
      <c r="E12" s="54">
        <f>Grundparameter!C$3</f>
        <v>34</v>
      </c>
      <c r="F12" s="55">
        <f>Grundparameter!C$13</f>
        <v>0.15</v>
      </c>
      <c r="G12" s="54">
        <f>Grundparameter!C$12</f>
        <v>665.0857851010985</v>
      </c>
      <c r="H12" s="55">
        <f>Grundparameter!C$4</f>
        <v>0.28</v>
      </c>
      <c r="I12" s="56">
        <f>Grundparameter!C$5</f>
        <v>7</v>
      </c>
      <c r="J12" s="57">
        <f>Grundparameter!C$6</f>
        <v>23</v>
      </c>
      <c r="K12" s="10">
        <f>_XLL.AUSLASTUNG(B12,Grundparameter!C$7,D12,E12,F12,G12,H12,C12)</f>
        <v>0.8975903641666685</v>
      </c>
      <c r="L12" s="10">
        <f>_XLL.SERVICELEVEL(B12,Grundparameter!C$7,D12,E12,Grundparameter!C$8,F12,G12,H12,C12)</f>
        <v>0.7822730109942256</v>
      </c>
      <c r="M12" s="10">
        <f>_XLL.LOSTCALLS(B12,Grundparameter!C$7,D12,E12,F12,G12,H12,C12)</f>
        <v>0.055925190448760986</v>
      </c>
      <c r="N12" s="10">
        <f>_XLL.LOSTCALLSSOFORT(B12,Grundparameter!C$7,D12,E12,F12,G12,H12,C12)</f>
        <v>0.047255502033936955</v>
      </c>
      <c r="O12" s="10">
        <f t="shared" si="0"/>
        <v>0.008669688414824031</v>
      </c>
      <c r="P12" s="11">
        <f>_XLL.WARTEZEIT(B12,Grundparameter!C$7,D12,E12,F12,G12,H12,C12)</f>
        <v>9.349873189132932</v>
      </c>
      <c r="Q12" s="11">
        <f>_XLL.BELEGTLEIT(B12,Grundparameter!C$7,D12,E12,F12,G12,H12,C12)</f>
        <v>29.87152089643649</v>
      </c>
      <c r="R12" s="10">
        <f>_XLL.WARTEWAHRSCH(B12,Grundparameter!C$7,D12,E12,M12,C12)</f>
        <v>0.4296551127377261</v>
      </c>
      <c r="S12" s="12">
        <f>_XLL.OPPCOST(B12,Grundparameter!C$7,D12,E12,F12,G12,H12,I12,C12)</f>
        <v>116.65994727611542</v>
      </c>
      <c r="T12" s="13">
        <f>_XLL.GRENZOPPCOST(B12,Grundparameter!C$7,D12,E12,F12,G12,H12,I12,C12)</f>
        <v>20.15798306465149</v>
      </c>
      <c r="U12" s="40">
        <f>[1]!ErfAnzahlTSR_SL(B12,Grundparameter!C$7,D12,E12,Grundparameter!C$8,Datenblatt!F12,Datenblatt!G12,Datenblatt!H12,Grundparameter!C$9)</f>
        <v>36</v>
      </c>
      <c r="V12" s="10">
        <f>[1]!Auslastung(B12,Grundparameter!C$7,D12,E12,F12,G12,H12,U12)</f>
        <v>0.8815897380808989</v>
      </c>
      <c r="W12" s="10">
        <f>[1]!ServiceLevel(B12,Grundparameter!C$7,D12,E12,Grundparameter!C$8,F12,G12,H12,U12)</f>
        <v>0.8273897422025038</v>
      </c>
      <c r="X12" s="10">
        <f>[1]!LostCalls(B12,Grundparameter!C$7,D12,E12,F12,G12,H12,U12)</f>
        <v>0.046261727809906006</v>
      </c>
      <c r="Y12" s="10">
        <f>[1]!LostCallsSofort(B12,Grundparameter!C$7,D12,E12,F12,G12,H12,U12)</f>
        <v>0.039609821173302404</v>
      </c>
      <c r="Z12" s="11">
        <f>[1]!WarteZeit(B12,Grundparameter!C$7,D12,E12,F12,G12,H12,U12)</f>
        <v>7.202237139490312</v>
      </c>
      <c r="AA12" s="11">
        <f>[1]!BelegtLeit(B12,Grundparameter!C$7,D12,E12,F12,G12,H12,U12)</f>
        <v>29.06035036858999</v>
      </c>
      <c r="AB12" s="10">
        <f>[1]!WarteWahrsch(B12,Grundparameter!C$7,D12,E12,M12,U12)</f>
        <v>0.32922586610702254</v>
      </c>
      <c r="AC12" s="12">
        <f>[1]!OppCost(B12,Grundparameter!C$7,D12,E12,F12,G12,H12,I12,U12)</f>
        <v>96.50196421146393</v>
      </c>
      <c r="AD12" s="13">
        <f>[1]!GrenzOppCost(B12,Grundparameter!C$7,D12,E12,F12,G12,H12,I12,U12)</f>
        <v>17.80605673789978</v>
      </c>
      <c r="AE12" s="14">
        <f>_XLL.OPTANZTSR(B12,Grundparameter!C$7,D12,E12,F12,G12,H12,I12,J12)</f>
        <v>39</v>
      </c>
      <c r="AF12" s="10">
        <f>_XLL.AUSLASTUNG(B12,Grundparameter!C$7,D12,E12,F12,G12,H12,AE12)</f>
        <v>0.8327526323255311</v>
      </c>
      <c r="AG12" s="10">
        <f>_XLL.SERVICELEVEL(B12,Grundparameter!C$7,D12,E12,Grundparameter!C$8,F12,G12,H12,AE12)</f>
        <v>0.9212280050202794</v>
      </c>
      <c r="AH12" s="10">
        <f>_XLL.LOSTCALLS(B12,Grundparameter!C$7,D12,E12,F12,G12,H12,AE12)</f>
        <v>0.024020254611968994</v>
      </c>
      <c r="AI12" s="10">
        <f>[1]!LostCallsSofort(B12,Grundparameter!C$7,D12,E12,F12,G12,H12,AE12)</f>
        <v>0.02115979040471418</v>
      </c>
      <c r="AJ12" s="11">
        <f>_XLL.WARTEZEIT(B12,Grundparameter!C$7,D12,E12,F12,G12,H12,AE12)</f>
        <v>3.128195629762835</v>
      </c>
      <c r="AK12" s="11">
        <f>_XLL.BELEGTLEIT(B12,Grundparameter!C$7,D12,E12,F12,G12,H12,AE12)</f>
        <v>27.951698267654848</v>
      </c>
      <c r="AL12" s="10">
        <f>_XLL.WARTEWAHRSCH(B12,Grundparameter!C$7,D12,E12,M12,AE12)</f>
        <v>0.13550097751994739</v>
      </c>
      <c r="AM12" s="12">
        <f>_XLL.OPPCOST(B12,Grundparameter!C$7,D12,E12,F12,G12,H12,I12,AE12)</f>
        <v>50.10625112056732</v>
      </c>
      <c r="AN12" s="13">
        <f>_XLL.GRENZOPPCOST(B12,Grundparameter!C$7,D12,E12,F12,G12,H12,I12,AE12)</f>
        <v>11.13024640083313</v>
      </c>
    </row>
    <row r="13" spans="1:40" ht="12.75">
      <c r="A13" s="73" t="s">
        <v>77</v>
      </c>
      <c r="B13" s="26">
        <f>IF(A$1="Montag",Anrufvolumen!B12,IF(A$1="Dienstag",Anrufvolumen!C12,IF(A$1="Mittwoch",Anrufvolumen!D12,IF(A$1="Donnerstag",Anrufvolumen!E12,IF(A$1="Freitag",Anrufvolumen!F12,IF(A$1="Samstag",Anrufvolumen!G12,IF(A$1="Sonntag",Anrufvolumen!H12)))))))</f>
        <v>301</v>
      </c>
      <c r="C13" s="46">
        <f>Schichten!C20*Schichten!C$9+Schichten!D20*Schichten!D$9+Schichten!E20*Schichten!E$9+Schichten!F20*Schichten!F$9+Schichten!G20*Schichten!G$9+Schichten!H20*Schichten!H$9+Schichten!I20*Schichten!I$9+Schichten!J20*Schichten!J$9+Schichten!K20*Schichten!K$9+Schichten!L20*Schichten!L$9+Schichten!M20*Schichten!M$9+Schichten!N20*Schichten!N$9+Schichten!O20*Schichten!O$9+Schichten!P20*Schichten!P$9+Schichten!Q20*Schichten!Q$9+Schichten!R20*Schichten!R$9+Schichten!S20*Schichten!S$9+Schichten!T20*Schichten!T$9+Schichten!U20*Schichten!U$9+Schichten!V20*Schichten!V$9</f>
        <v>45</v>
      </c>
      <c r="D13" s="48">
        <f>Grundparameter!C$2</f>
        <v>167</v>
      </c>
      <c r="E13" s="49">
        <f>Grundparameter!C$3</f>
        <v>34</v>
      </c>
      <c r="F13" s="50">
        <f>Grundparameter!C$13</f>
        <v>0.15</v>
      </c>
      <c r="G13" s="49">
        <f>Grundparameter!C$12</f>
        <v>665.0857851010985</v>
      </c>
      <c r="H13" s="50">
        <f>Grundparameter!C$4</f>
        <v>0.28</v>
      </c>
      <c r="I13" s="51">
        <f>Grundparameter!C$5</f>
        <v>7</v>
      </c>
      <c r="J13" s="52">
        <f>Grundparameter!C$6</f>
        <v>23</v>
      </c>
      <c r="K13" s="5">
        <f>_XLL.AUSLASTUNG(B13,Grundparameter!C$7,D13,E13,F13,G13,H13,C13)</f>
        <v>0.7435197257752771</v>
      </c>
      <c r="L13" s="5">
        <f>_XLL.SERVICELEVEL(B13,Grundparameter!C$7,D13,E13,Grundparameter!C$8,F13,G13,H13,C13)</f>
        <v>0.9880340727408096</v>
      </c>
      <c r="M13" s="5">
        <f>_XLL.LOSTCALLS(B13,Grundparameter!C$7,D13,E13,F13,G13,H13,C13)</f>
        <v>0.004560291767120361</v>
      </c>
      <c r="N13" s="5">
        <f>_XLL.LOSTCALLSSOFORT(B13,Grundparameter!C$7,D13,E13,F13,G13,H13,C13)</f>
        <v>0.004136721222328146</v>
      </c>
      <c r="O13" s="5">
        <f t="shared" si="0"/>
        <v>0.00042357054479221553</v>
      </c>
      <c r="P13" s="6">
        <f>_XLL.WARTEZEIT(B13,Grundparameter!C$7,D13,E13,F13,G13,H13,C13)</f>
        <v>0.4671829981331458</v>
      </c>
      <c r="Q13" s="6">
        <f>_XLL.BELEGTLEIT(B13,Grundparameter!C$7,D13,E13,F13,G13,H13,C13)</f>
        <v>27.909629376039597</v>
      </c>
      <c r="R13" s="5">
        <f>_XLL.WARTEWAHRSCH(B13,Grundparameter!C$7,D13,E13,M13,C13)</f>
        <v>0.03824145430031406</v>
      </c>
      <c r="S13" s="7">
        <f>_XLL.OPPCOST(B13,Grundparameter!C$7,D13,E13,F13,G13,H13,I13,C13)</f>
        <v>9.608534753322601</v>
      </c>
      <c r="T13" s="8">
        <f>_XLL.GRENZOPPCOST(B13,Grundparameter!C$7,D13,E13,F13,G13,H13,I13,C13)</f>
        <v>2.9058316946029663</v>
      </c>
      <c r="U13" s="41">
        <f>[1]!ErfAnzahlTSR_SL(B13,Grundparameter!C$7,D13,E13,Grundparameter!C$8,Datenblatt!F13,Datenblatt!G13,Datenblatt!H13,Grundparameter!C$9)</f>
        <v>36</v>
      </c>
      <c r="V13" s="5">
        <f>[1]!Auslastung(B13,Grundparameter!C$7,D13,E13,F13,G13,H13,U13)</f>
        <v>0.8875968077640842</v>
      </c>
      <c r="W13" s="5">
        <f>[1]!ServiceLevel(B13,Grundparameter!C$7,D13,E13,Grundparameter!C$8,F13,G13,H13,U13)</f>
        <v>0.8146536735690051</v>
      </c>
      <c r="X13" s="5">
        <f>[1]!LostCalls(B13,Grundparameter!C$7,D13,E13,F13,G13,H13,U13)</f>
        <v>0.04933351278305054</v>
      </c>
      <c r="Y13" s="5">
        <f>[1]!LostCallsSofort(B13,Grundparameter!C$7,D13,E13,F13,G13,H13,U13)</f>
        <v>0.04213697712682302</v>
      </c>
      <c r="Z13" s="6">
        <f>[1]!WarteZeit(B13,Grundparameter!C$7,D13,E13,F13,G13,H13,U13)</f>
        <v>7.778814151673548</v>
      </c>
      <c r="AA13" s="6">
        <f>[1]!BelegtLeit(B13,Grundparameter!C$7,D13,E13,F13,G13,H13,U13)</f>
        <v>29.582526705901376</v>
      </c>
      <c r="AB13" s="5">
        <f>[1]!WarteWahrsch(B13,Grundparameter!C$7,D13,E13,M13,U13)</f>
        <v>0.5691669215775056</v>
      </c>
      <c r="AC13" s="7">
        <f>[1]!OppCost(B13,Grundparameter!C$7,D13,E13,F13,G13,H13,I13,U13)</f>
        <v>103.94571143388748</v>
      </c>
      <c r="AD13" s="8">
        <f>[1]!GrenzOppCost(B13,Grundparameter!C$7,D13,E13,F13,G13,H13,I13,U13)</f>
        <v>18.579338788986206</v>
      </c>
      <c r="AE13" s="9">
        <f>_XLL.OPTANZTSR(B13,Grundparameter!C$7,D13,E13,F13,G13,H13,I13,J13)</f>
        <v>40</v>
      </c>
      <c r="AF13" s="5">
        <f>_XLL.AUSLASTUNG(B13,Grundparameter!C$7,D13,E13,F13,G13,H13,AE13)</f>
        <v>0.8230773036802809</v>
      </c>
      <c r="AG13" s="5">
        <f>_XLL.SERVICELEVEL(B13,Grundparameter!C$7,D13,E13,Grundparameter!C$8,F13,G13,H13,AE13)</f>
        <v>0.9349227503593728</v>
      </c>
      <c r="AH13" s="5">
        <f>_XLL.LOSTCALLS(B13,Grundparameter!C$7,D13,E13,F13,G13,H13,AE13)</f>
        <v>0.020486176013946533</v>
      </c>
      <c r="AI13" s="5">
        <f>[1]!LostCallsSofort(B13,Grundparameter!C$7,D13,E13,F13,G13,H13,AE13)</f>
        <v>0.018140621277668457</v>
      </c>
      <c r="AJ13" s="6">
        <f>_XLL.WARTEZEIT(B13,Grundparameter!C$7,D13,E13,F13,G13,H13,AE13)</f>
        <v>2.568965687638751</v>
      </c>
      <c r="AK13" s="6">
        <f>_XLL.BELEGTLEIT(B13,Grundparameter!C$7,D13,E13,F13,G13,H13,AE13)</f>
        <v>28.130265672955673</v>
      </c>
      <c r="AL13" s="5">
        <f>_XLL.WARTEWAHRSCH(B13,Grundparameter!C$7,D13,E13,M13,AE13)</f>
        <v>0.19851765302652333</v>
      </c>
      <c r="AM13" s="7">
        <f>_XLL.OPPCOST(B13,Grundparameter!C$7,D13,E13,F13,G13,H13,I13,AE13)</f>
        <v>43.164372861385345</v>
      </c>
      <c r="AN13" s="8">
        <f>_XLL.GRENZOPPCOST(B13,Grundparameter!C$7,D13,E13,F13,G13,H13,I13,AE13)</f>
        <v>9.926395416259766</v>
      </c>
    </row>
    <row r="14" spans="1:40" ht="12.75">
      <c r="A14" s="74" t="s">
        <v>78</v>
      </c>
      <c r="B14" s="27">
        <f>IF(A$1="Montag",Anrufvolumen!B13,IF(A$1="Dienstag",Anrufvolumen!C13,IF(A$1="Mittwoch",Anrufvolumen!D13,IF(A$1="Donnerstag",Anrufvolumen!E13,IF(A$1="Freitag",Anrufvolumen!F13,IF(A$1="Samstag",Anrufvolumen!G13,IF(A$1="Sonntag",Anrufvolumen!H13)))))))</f>
        <v>347</v>
      </c>
      <c r="C14" s="47">
        <f>Schichten!C21*Schichten!C$9+Schichten!D21*Schichten!D$9+Schichten!E21*Schichten!E$9+Schichten!F21*Schichten!F$9+Schichten!G21*Schichten!G$9+Schichten!H21*Schichten!H$9+Schichten!I21*Schichten!I$9+Schichten!J21*Schichten!J$9+Schichten!K21*Schichten!K$9+Schichten!L21*Schichten!L$9+Schichten!M21*Schichten!M$9+Schichten!N21*Schichten!N$9+Schichten!O21*Schichten!O$9+Schichten!P21*Schichten!P$9+Schichten!Q21*Schichten!Q$9+Schichten!R21*Schichten!R$9+Schichten!S21*Schichten!S$9+Schichten!T21*Schichten!T$9+Schichten!U21*Schichten!U$9+Schichten!V21*Schichten!V$9</f>
        <v>43</v>
      </c>
      <c r="D14" s="53">
        <f>Grundparameter!C$2</f>
        <v>167</v>
      </c>
      <c r="E14" s="54">
        <f>Grundparameter!C$3</f>
        <v>34</v>
      </c>
      <c r="F14" s="55">
        <f>Grundparameter!C$13</f>
        <v>0.15</v>
      </c>
      <c r="G14" s="54">
        <f>Grundparameter!C$12</f>
        <v>665.0857851010985</v>
      </c>
      <c r="H14" s="55">
        <f>Grundparameter!C$4</f>
        <v>0.28</v>
      </c>
      <c r="I14" s="56">
        <f>Grundparameter!C$5</f>
        <v>7</v>
      </c>
      <c r="J14" s="57">
        <f>Grundparameter!C$6</f>
        <v>23</v>
      </c>
      <c r="K14" s="10">
        <f>_XLL.AUSLASTUNG(B14,Grundparameter!C$7,D14,E14,F14,G14,H14,C14)</f>
        <v>0.8696128109467122</v>
      </c>
      <c r="L14" s="10">
        <f>_XLL.SERVICELEVEL(B14,Grundparameter!C$7,D14,E14,Grundparameter!C$8,F14,G14,H14,C14)</f>
        <v>0.882957803654256</v>
      </c>
      <c r="M14" s="10">
        <f>_XLL.LOSTCALLS(B14,Grundparameter!C$7,D14,E14,F14,G14,H14,C14)</f>
        <v>0.034968793392181396</v>
      </c>
      <c r="N14" s="10">
        <f>_XLL.LOSTCALLSSOFORT(B14,Grundparameter!C$7,D14,E14,F14,G14,H14,C14)</f>
        <v>0.030640857058630018</v>
      </c>
      <c r="O14" s="10">
        <f t="shared" si="0"/>
        <v>0.0043279363335513785</v>
      </c>
      <c r="P14" s="11">
        <f>_XLL.WARTEZEIT(B14,Grundparameter!C$7,D14,E14,F14,G14,H14,C14)</f>
        <v>4.7006423987462025</v>
      </c>
      <c r="Q14" s="11">
        <f>_XLL.BELEGTLEIT(B14,Grundparameter!C$7,D14,E14,F14,G14,H14,C14)</f>
        <v>32.9392328996702</v>
      </c>
      <c r="R14" s="10">
        <f>_XLL.WARTEWAHRSCH(B14,Grundparameter!C$7,D14,E14,M14,C14)</f>
        <v>0.28037077246851627</v>
      </c>
      <c r="S14" s="12">
        <f>_XLL.OPPCOST(B14,Grundparameter!C$7,D14,E14,F14,G14,H14,I14,C14)</f>
        <v>84.93919914960861</v>
      </c>
      <c r="T14" s="13">
        <f>_XLL.GRENZOPPCOST(B14,Grundparameter!C$7,D14,E14,F14,G14,H14,I14,C14)</f>
        <v>15.618542551994324</v>
      </c>
      <c r="U14" s="40">
        <f>[1]!ErfAnzahlTSR_SL(B14,Grundparameter!C$7,D14,E14,Grundparameter!C$8,Datenblatt!F14,Datenblatt!G14,Datenblatt!H14,Grundparameter!C$9)</f>
        <v>41</v>
      </c>
      <c r="V14" s="10">
        <f>[1]!Auslastung(B14,Grundparameter!C$7,D14,E14,F14,G14,H14,U14)</f>
        <v>0.8973337628855937</v>
      </c>
      <c r="W14" s="10">
        <f>[1]!ServiceLevel(B14,Grundparameter!C$7,D14,E14,Grundparameter!C$8,F14,G14,H14,U14)</f>
        <v>0.8151136443258361</v>
      </c>
      <c r="X14" s="10">
        <f>[1]!LostCalls(B14,Grundparameter!C$7,D14,E14,F14,G14,H14,U14)</f>
        <v>0.05052214860916138</v>
      </c>
      <c r="Y14" s="10">
        <f>[1]!LostCallsSofort(B14,Grundparameter!C$7,D14,E14,F14,G14,H14,U14)</f>
        <v>0.043387334113864376</v>
      </c>
      <c r="Z14" s="11">
        <f>[1]!WarteZeit(B14,Grundparameter!C$7,D14,E14,F14,G14,H14,U14)</f>
        <v>7.696174545249264</v>
      </c>
      <c r="AA14" s="11">
        <f>[1]!BelegtLeit(B14,Grundparameter!C$7,D14,E14,F14,G14,H14,U14)</f>
        <v>34.023673847281955</v>
      </c>
      <c r="AB14" s="10">
        <f>[1]!WarteWahrsch(B14,Grundparameter!C$7,D14,E14,M14,U14)</f>
        <v>0.4598935751075228</v>
      </c>
      <c r="AC14" s="12">
        <f>[1]!OppCost(B14,Grundparameter!C$7,D14,E14,F14,G14,H14,I14,U14)</f>
        <v>122.71829897165298</v>
      </c>
      <c r="AD14" s="13">
        <f>[1]!GrenzOppCost(B14,Grundparameter!C$7,D14,E14,F14,G14,H14,I14,U14)</f>
        <v>20.007393836975098</v>
      </c>
      <c r="AE14" s="14">
        <f>_XLL.OPTANZTSR(B14,Grundparameter!C$7,D14,E14,F14,G14,H14,I14,J14)</f>
        <v>46</v>
      </c>
      <c r="AF14" s="10">
        <f>_XLL.AUSLASTUNG(B14,Grundparameter!C$7,D14,E14,F14,G14,H14,AE14)</f>
        <v>0.8270329630137354</v>
      </c>
      <c r="AG14" s="10">
        <f>_XLL.SERVICELEVEL(B14,Grundparameter!C$7,D14,E14,Grundparameter!C$8,F14,G14,H14,AE14)</f>
        <v>0.9463220116875152</v>
      </c>
      <c r="AH14" s="10">
        <f>_XLL.LOSTCALLS(B14,Grundparameter!C$7,D14,E14,F14,G14,H14,AE14)</f>
        <v>0.018189609050750732</v>
      </c>
      <c r="AI14" s="10">
        <f>[1]!LostCallsSofort(B14,Grundparameter!C$7,D14,E14,F14,G14,H14,AE14)</f>
        <v>0.01626547104726952</v>
      </c>
      <c r="AJ14" s="11">
        <f>_XLL.WARTEZEIT(B14,Grundparameter!C$7,D14,E14,F14,G14,H14,AE14)</f>
        <v>2.106693104612074</v>
      </c>
      <c r="AK14" s="11">
        <f>_XLL.BELEGTLEIT(B14,Grundparameter!C$7,D14,E14,F14,G14,H14,AE14)</f>
        <v>32.32412150717748</v>
      </c>
      <c r="AL14" s="10">
        <f>_XLL.WARTEWAHRSCH(B14,Grundparameter!C$7,D14,E14,M14,AE14)</f>
        <v>0.12122725069100872</v>
      </c>
      <c r="AM14" s="12">
        <f>_XLL.OPPCOST(B14,Grundparameter!C$7,D14,E14,F14,G14,H14,I14,AE14)</f>
        <v>44.18256038427353</v>
      </c>
      <c r="AN14" s="13">
        <f>_XLL.GRENZOPPCOST(B14,Grundparameter!C$7,D14,E14,F14,G14,H14,I14,AE14)</f>
        <v>9.71934962272644</v>
      </c>
    </row>
    <row r="15" spans="1:40" ht="12.75">
      <c r="A15" s="73" t="s">
        <v>79</v>
      </c>
      <c r="B15" s="26">
        <f>IF(A$1="Montag",Anrufvolumen!B14,IF(A$1="Dienstag",Anrufvolumen!C14,IF(A$1="Mittwoch",Anrufvolumen!D14,IF(A$1="Donnerstag",Anrufvolumen!E14,IF(A$1="Freitag",Anrufvolumen!F14,IF(A$1="Samstag",Anrufvolumen!G14,IF(A$1="Sonntag",Anrufvolumen!H14)))))))</f>
        <v>372</v>
      </c>
      <c r="C15" s="46">
        <f>Schichten!C22*Schichten!C$9+Schichten!D22*Schichten!D$9+Schichten!E22*Schichten!E$9+Schichten!F22*Schichten!F$9+Schichten!G22*Schichten!G$9+Schichten!H22*Schichten!H$9+Schichten!I22*Schichten!I$9+Schichten!J22*Schichten!J$9+Schichten!K22*Schichten!K$9+Schichten!L22*Schichten!L$9+Schichten!M22*Schichten!M$9+Schichten!N22*Schichten!N$9+Schichten!O22*Schichten!O$9+Schichten!P22*Schichten!P$9+Schichten!Q22*Schichten!Q$9+Schichten!R22*Schichten!R$9+Schichten!S22*Schichten!S$9+Schichten!T22*Schichten!T$9+Schichten!U22*Schichten!U$9+Schichten!V22*Schichten!V$9</f>
        <v>56</v>
      </c>
      <c r="D15" s="48">
        <f>Grundparameter!C$2</f>
        <v>167</v>
      </c>
      <c r="E15" s="49">
        <f>Grundparameter!C$3</f>
        <v>34</v>
      </c>
      <c r="F15" s="50">
        <f>Grundparameter!C$13</f>
        <v>0.15</v>
      </c>
      <c r="G15" s="49">
        <f>Grundparameter!C$12</f>
        <v>665.0857851010985</v>
      </c>
      <c r="H15" s="50">
        <f>Grundparameter!C$4</f>
        <v>0.28</v>
      </c>
      <c r="I15" s="51">
        <f>Grundparameter!C$5</f>
        <v>7</v>
      </c>
      <c r="J15" s="52">
        <f>Grundparameter!C$6</f>
        <v>23</v>
      </c>
      <c r="K15" s="5">
        <f>_XLL.AUSLASTUNG(B15,Grundparameter!C$7,D15,E15,F15,G15,H15,C15)</f>
        <v>0.7400043815161501</v>
      </c>
      <c r="L15" s="5">
        <f>_XLL.SERVICELEVEL(B15,Grundparameter!C$7,D15,E15,Grundparameter!C$8,F15,G15,H15,C15)</f>
        <v>0.9946347830731221</v>
      </c>
      <c r="M15" s="5">
        <f>_XLL.LOSTCALLS(B15,Grundparameter!C$7,D15,E15,F15,G15,H15,C15)</f>
        <v>0.002401411533355713</v>
      </c>
      <c r="N15" s="5">
        <f>_XLL.LOSTCALLSSOFORT(B15,Grundparameter!C$7,D15,E15,F15,G15,H15,C15)</f>
        <v>0.0022090384282346647</v>
      </c>
      <c r="O15" s="5">
        <f t="shared" si="0"/>
        <v>0.00019237310512104817</v>
      </c>
      <c r="P15" s="6">
        <f>_XLL.WARTEZEIT(B15,Grundparameter!C$7,D15,E15,F15,G15,H15,C15)</f>
        <v>0.21194807529557416</v>
      </c>
      <c r="Q15" s="6">
        <f>_XLL.BELEGTLEIT(B15,Grundparameter!C$7,D15,E15,F15,G15,H15,C15)</f>
        <v>34.48862191638969</v>
      </c>
      <c r="R15" s="5">
        <f>_XLL.WARTEWAHRSCH(B15,Grundparameter!C$7,D15,E15,M15,C15)</f>
        <v>0.020436503123737258</v>
      </c>
      <c r="S15" s="7">
        <f>_XLL.OPPCOST(B15,Grundparameter!C$7,D15,E15,F15,G15,H15,I15,C15)</f>
        <v>6.253275632858276</v>
      </c>
      <c r="T15" s="8">
        <f>_XLL.GRENZOPPCOST(B15,Grundparameter!C$7,D15,E15,F15,G15,H15,I15,C15)</f>
        <v>1.874011516571045</v>
      </c>
      <c r="U15" s="41">
        <f>[1]!ErfAnzahlTSR_SL(B15,Grundparameter!C$7,D15,E15,Grundparameter!C$8,Datenblatt!F15,Datenblatt!G15,Datenblatt!H15,Grundparameter!C$9)</f>
        <v>44</v>
      </c>
      <c r="V15" s="5">
        <f>[1]!Auslastung(B15,Grundparameter!C$7,D15,E15,F15,G15,H15,U15)</f>
        <v>0.8981458368355578</v>
      </c>
      <c r="W15" s="5">
        <f>[1]!ServiceLevel(B15,Grundparameter!C$7,D15,E15,Grundparameter!C$8,F15,G15,H15,U15)</f>
        <v>0.8274642885127348</v>
      </c>
      <c r="X15" s="5">
        <f>[1]!LostCalls(B15,Grundparameter!C$7,D15,E15,F15,G15,H15,U15)</f>
        <v>0.04866594076156616</v>
      </c>
      <c r="Y15" s="5">
        <f>[1]!LostCallsSofort(B15,Grundparameter!C$7,D15,E15,F15,G15,H15,U15)</f>
        <v>0.042082382929883734</v>
      </c>
      <c r="Z15" s="6">
        <f>[1]!WarteZeit(B15,Grundparameter!C$7,D15,E15,F15,G15,H15,U15)</f>
        <v>7.100245082159288</v>
      </c>
      <c r="AA15" s="6">
        <f>[1]!BelegtLeit(B15,Grundparameter!C$7,D15,E15,F15,G15,H15,U15)</f>
        <v>36.217302225461395</v>
      </c>
      <c r="AB15" s="5">
        <f>[1]!WarteWahrsch(B15,Grundparameter!C$7,D15,E15,M15,U15)</f>
        <v>0.6008940408605913</v>
      </c>
      <c r="AC15" s="7">
        <f>[1]!OppCost(B15,Grundparameter!C$7,D15,E15,F15,G15,H15,I15,U15)</f>
        <v>126.72610974311829</v>
      </c>
      <c r="AD15" s="8">
        <f>[1]!GrenzOppCost(B15,Grundparameter!C$7,D15,E15,F15,G15,H15,I15,U15)</f>
        <v>20.01377248764038</v>
      </c>
      <c r="AE15" s="9">
        <f>_XLL.OPTANZTSR(B15,Grundparameter!C$7,D15,E15,F15,G15,H15,I15,J15)</f>
        <v>49</v>
      </c>
      <c r="AF15" s="5">
        <f>_XLL.AUSLASTUNG(B15,Grundparameter!C$7,D15,E15,F15,G15,H15,AE15)</f>
        <v>0.8323404275397864</v>
      </c>
      <c r="AG15" s="5">
        <f>_XLL.SERVICELEVEL(B15,Grundparameter!C$7,D15,E15,Grundparameter!C$8,F15,G15,H15,AE15)</f>
        <v>0.9474201162702585</v>
      </c>
      <c r="AH15" s="5">
        <f>_XLL.LOSTCALLS(B15,Grundparameter!C$7,D15,E15,F15,G15,H15,AE15)</f>
        <v>0.01818293333053589</v>
      </c>
      <c r="AI15" s="5">
        <f>[1]!LostCallsSofort(B15,Grundparameter!C$7,D15,E15,F15,G15,H15,AE15)</f>
        <v>0.016298141227924005</v>
      </c>
      <c r="AJ15" s="6">
        <f>_XLL.WARTEZEIT(B15,Grundparameter!C$7,D15,E15,F15,G15,H15,AE15)</f>
        <v>2.0626445160849496</v>
      </c>
      <c r="AK15" s="6">
        <f>_XLL.BELEGTLEIT(B15,Grundparameter!C$7,D15,E15,F15,G15,H15,AE15)</f>
        <v>34.6304867783427</v>
      </c>
      <c r="AL15" s="5">
        <f>_XLL.WARTEWAHRSCH(B15,Grundparameter!C$7,D15,E15,M15,AE15)</f>
        <v>0.18227325460655855</v>
      </c>
      <c r="AM15" s="7">
        <f>_XLL.OPPCOST(B15,Grundparameter!C$7,D15,E15,F15,G15,H15,I15,AE15)</f>
        <v>47.348358392715454</v>
      </c>
      <c r="AN15" s="8">
        <f>_XLL.GRENZOPPCOST(B15,Grundparameter!C$7,D15,E15,F15,G15,H15,I15,AE15)</f>
        <v>10.100788593292236</v>
      </c>
    </row>
    <row r="16" spans="1:40" ht="12.75">
      <c r="A16" s="74" t="s">
        <v>80</v>
      </c>
      <c r="B16" s="27">
        <f>IF(A$1="Montag",Anrufvolumen!B15,IF(A$1="Dienstag",Anrufvolumen!C15,IF(A$1="Mittwoch",Anrufvolumen!D15,IF(A$1="Donnerstag",Anrufvolumen!E15,IF(A$1="Freitag",Anrufvolumen!F15,IF(A$1="Samstag",Anrufvolumen!G15,IF(A$1="Sonntag",Anrufvolumen!H15)))))))</f>
        <v>362</v>
      </c>
      <c r="C16" s="47">
        <f>Schichten!C23*Schichten!C$9+Schichten!D23*Schichten!D$9+Schichten!E23*Schichten!E$9+Schichten!F23*Schichten!F$9+Schichten!G23*Schichten!G$9+Schichten!H23*Schichten!H$9+Schichten!I23*Schichten!I$9+Schichten!J23*Schichten!J$9+Schichten!K23*Schichten!K$9+Schichten!L23*Schichten!L$9+Schichten!M23*Schichten!M$9+Schichten!N23*Schichten!N$9+Schichten!O23*Schichten!O$9+Schichten!P23*Schichten!P$9+Schichten!Q23*Schichten!Q$9+Schichten!R23*Schichten!R$9+Schichten!S23*Schichten!S$9+Schichten!T23*Schichten!T$9+Schichten!U23*Schichten!U$9+Schichten!V23*Schichten!V$9</f>
        <v>39</v>
      </c>
      <c r="D16" s="53">
        <f>Grundparameter!C$2</f>
        <v>167</v>
      </c>
      <c r="E16" s="54">
        <f>Grundparameter!C$3</f>
        <v>34</v>
      </c>
      <c r="F16" s="55">
        <f>Grundparameter!C$13</f>
        <v>0.15</v>
      </c>
      <c r="G16" s="54">
        <f>Grundparameter!C$12</f>
        <v>665.0857851010985</v>
      </c>
      <c r="H16" s="55">
        <f>Grundparameter!C$4</f>
        <v>0.28</v>
      </c>
      <c r="I16" s="56">
        <f>Grundparameter!C$5</f>
        <v>7</v>
      </c>
      <c r="J16" s="57">
        <f>Grundparameter!C$6</f>
        <v>23</v>
      </c>
      <c r="K16" s="10">
        <f>_XLL.AUSLASTUNG(B16,Grundparameter!C$7,D16,E16,F16,G16,H16,C16)</f>
        <v>0.9451684509739917</v>
      </c>
      <c r="L16" s="10">
        <f>_XLL.SERVICELEVEL(B16,Grundparameter!C$7,D16,E16,Grundparameter!C$8,F16,G16,H16,C16)</f>
        <v>0.6225313801225456</v>
      </c>
      <c r="M16" s="10">
        <f>_XLL.LOSTCALLS(B16,Grundparameter!C$7,D16,E16,F16,G16,H16,C16)</f>
        <v>0.08811157941818237</v>
      </c>
      <c r="N16" s="10">
        <f>_XLL.LOSTCALLSSOFORT(B16,Grundparameter!C$7,D16,E16,F16,G16,H16,C16)</f>
        <v>0.0709968333859149</v>
      </c>
      <c r="O16" s="10">
        <f t="shared" si="0"/>
        <v>0.017114746032267467</v>
      </c>
      <c r="P16" s="11">
        <f>_XLL.WARTEZEIT(B16,Grundparameter!C$7,D16,E16,F16,G16,H16,C16)</f>
        <v>18.248268609182457</v>
      </c>
      <c r="Q16" s="11">
        <f>_XLL.BELEGTLEIT(B16,Grundparameter!C$7,D16,E16,F16,G16,H16,C16)</f>
        <v>41.67318916679407</v>
      </c>
      <c r="R16" s="10">
        <f>_XLL.WARTEWAHRSCH(B16,Grundparameter!C$7,D16,E16,M16,C16)</f>
        <v>0.6397156157456068</v>
      </c>
      <c r="S16" s="12">
        <f>_XLL.OPPCOST(B16,Grundparameter!C$7,D16,E16,F16,G16,H16,I16,C16)</f>
        <v>223.27474224567413</v>
      </c>
      <c r="T16" s="13">
        <f>_XLL.GRENZOPPCOST(B16,Grundparameter!C$7,D16,E16,F16,G16,H16,I16,C16)</f>
        <v>29.68262529373169</v>
      </c>
      <c r="U16" s="40">
        <f>[1]!ErfAnzahlTSR_SL(B16,Grundparameter!C$7,D16,E16,Grundparameter!C$8,Datenblatt!F16,Datenblatt!G16,Datenblatt!H16,Grundparameter!C$9)</f>
        <v>43</v>
      </c>
      <c r="V16" s="10">
        <f>[1]!Auslastung(B16,Grundparameter!C$7,D16,E16,F16,G16,H16,U16)</f>
        <v>0.8951916790978853</v>
      </c>
      <c r="W16" s="10">
        <f>[1]!ServiceLevel(B16,Grundparameter!C$7,D16,E16,Grundparameter!C$8,F16,G16,H16,U16)</f>
        <v>0.8298261138562527</v>
      </c>
      <c r="X16" s="10">
        <f>[1]!LostCalls(B16,Grundparameter!C$7,D16,E16,F16,G16,H16,U16)</f>
        <v>0.04774695634841919</v>
      </c>
      <c r="Y16" s="10">
        <f>[1]!LostCallsSofort(B16,Grundparameter!C$7,D16,E16,F16,G16,H16,U16)</f>
        <v>0.041254845418583576</v>
      </c>
      <c r="Z16" s="11">
        <f>[1]!WarteZeit(B16,Grundparameter!C$7,D16,E16,F16,G16,H16,U16)</f>
        <v>7.00735229381908</v>
      </c>
      <c r="AA16" s="11">
        <f>[1]!BelegtLeit(B16,Grundparameter!C$7,D16,E16,F16,G16,H16,U16)</f>
        <v>35.19591139293626</v>
      </c>
      <c r="AB16" s="10">
        <f>[1]!WarteWahrsch(B16,Grundparameter!C$7,D16,E16,M16,U16)</f>
        <v>0.24104707306355125</v>
      </c>
      <c r="AC16" s="12">
        <f>[1]!OppCost(B16,Grundparameter!C$7,D16,E16,F16,G16,H16,I16,U16)</f>
        <v>120.99078738689423</v>
      </c>
      <c r="AD16" s="13">
        <f>[1]!GrenzOppCost(B16,Grundparameter!C$7,D16,E16,F16,G16,H16,I16,U16)</f>
        <v>19.6171395778656</v>
      </c>
      <c r="AE16" s="14">
        <f>_XLL.OPTANZTSR(B16,Grundparameter!C$7,D16,E16,F16,G16,H16,I16,J16)</f>
        <v>47</v>
      </c>
      <c r="AF16" s="10">
        <f>_XLL.AUSLASTUNG(B16,Grundparameter!C$7,D16,E16,F16,G16,H16,AE16)</f>
        <v>0.8412790474697207</v>
      </c>
      <c r="AG16" s="10">
        <f>_XLL.SERVICELEVEL(B16,Grundparameter!C$7,D16,E16,Grundparameter!C$8,F16,G16,H16,AE16)</f>
        <v>0.9341684902197376</v>
      </c>
      <c r="AH16" s="10">
        <f>_XLL.LOSTCALLS(B16,Grundparameter!C$7,D16,E16,F16,G16,H16,AE16)</f>
        <v>0.021849215030670166</v>
      </c>
      <c r="AI16" s="10">
        <f>[1]!LostCallsSofort(B16,Grundparameter!C$7,D16,E16,F16,G16,H16,AE16)</f>
        <v>0.019477515354373115</v>
      </c>
      <c r="AJ16" s="11">
        <f>_XLL.WARTEZEIT(B16,Grundparameter!C$7,D16,E16,F16,G16,H16,AE16)</f>
        <v>2.5913389929546566</v>
      </c>
      <c r="AK16" s="11">
        <f>_XLL.BELEGTLEIT(B16,Grundparameter!C$7,D16,E16,F16,G16,H16,AE16)</f>
        <v>33.8008347287367</v>
      </c>
      <c r="AL16" s="10">
        <f>_XLL.WARTEWAHRSCH(B16,Grundparameter!C$7,D16,E16,M16,AE16)</f>
        <v>0.07369948869612702</v>
      </c>
      <c r="AM16" s="12">
        <f>_XLL.OPPCOST(B16,Grundparameter!C$7,D16,E16,F16,G16,H16,I16,AE16)</f>
        <v>55.3659108877182</v>
      </c>
      <c r="AN16" s="13">
        <f>_XLL.GRENZOPPCOST(B16,Grundparameter!C$7,D16,E16,F16,G16,H16,I16,AE16)</f>
        <v>11.396736145019531</v>
      </c>
    </row>
    <row r="17" spans="1:40" ht="12.75">
      <c r="A17" s="73" t="s">
        <v>81</v>
      </c>
      <c r="B17" s="26">
        <f>IF(A$1="Montag",Anrufvolumen!B16,IF(A$1="Dienstag",Anrufvolumen!C16,IF(A$1="Mittwoch",Anrufvolumen!D16,IF(A$1="Donnerstag",Anrufvolumen!E16,IF(A$1="Freitag",Anrufvolumen!F16,IF(A$1="Samstag",Anrufvolumen!G16,IF(A$1="Sonntag",Anrufvolumen!H16)))))))</f>
        <v>380</v>
      </c>
      <c r="C17" s="46">
        <f>Schichten!C24*Schichten!C$9+Schichten!D24*Schichten!D$9+Schichten!E24*Schichten!E$9+Schichten!F24*Schichten!F$9+Schichten!G24*Schichten!G$9+Schichten!H24*Schichten!H$9+Schichten!I24*Schichten!I$9+Schichten!J24*Schichten!J$9+Schichten!K24*Schichten!K$9+Schichten!L24*Schichten!L$9+Schichten!M24*Schichten!M$9+Schichten!N24*Schichten!N$9+Schichten!O24*Schichten!O$9+Schichten!P24*Schichten!P$9+Schichten!Q24*Schichten!Q$9+Schichten!R24*Schichten!R$9+Schichten!S24*Schichten!S$9+Schichten!T24*Schichten!T$9+Schichten!U24*Schichten!U$9+Schichten!V24*Schichten!V$9</f>
        <v>59</v>
      </c>
      <c r="D17" s="48">
        <f>Grundparameter!C$2</f>
        <v>167</v>
      </c>
      <c r="E17" s="49">
        <f>Grundparameter!C$3</f>
        <v>34</v>
      </c>
      <c r="F17" s="50">
        <f>Grundparameter!C$13</f>
        <v>0.15</v>
      </c>
      <c r="G17" s="49">
        <f>Grundparameter!C$12</f>
        <v>665.0857851010985</v>
      </c>
      <c r="H17" s="50">
        <f>Grundparameter!C$4</f>
        <v>0.28</v>
      </c>
      <c r="I17" s="51">
        <f>Grundparameter!C$5</f>
        <v>7</v>
      </c>
      <c r="J17" s="52">
        <f>Grundparameter!C$6</f>
        <v>23</v>
      </c>
      <c r="K17" s="5">
        <f>_XLL.AUSLASTUNG(B17,Grundparameter!C$7,D17,E17,F17,G17,H17,C17)</f>
        <v>0.7183584916052845</v>
      </c>
      <c r="L17" s="5">
        <f>_XLL.SERVICELEVEL(B17,Grundparameter!C$7,D17,E17,Grundparameter!C$8,F17,G17,H17,C17)</f>
        <v>0.997550168648643</v>
      </c>
      <c r="M17" s="5">
        <f>_XLL.LOSTCALLS(B17,Grundparameter!C$7,D17,E17,F17,G17,H17,C17)</f>
        <v>0.0011826157569885254</v>
      </c>
      <c r="N17" s="5">
        <f>_XLL.LOSTCALLSSOFORT(B17,Grundparameter!C$7,D17,E17,F17,G17,H17,C17)</f>
        <v>0.001094078898793603</v>
      </c>
      <c r="O17" s="5">
        <f t="shared" si="0"/>
        <v>8.853685819492241E-05</v>
      </c>
      <c r="P17" s="6">
        <f>_XLL.WARTEZEIT(B17,Grundparameter!C$7,D17,E17,F17,G17,H17,C17)</f>
        <v>0.09750153515830869</v>
      </c>
      <c r="Q17" s="6">
        <f>_XLL.BELEGTLEIT(B17,Grundparameter!C$7,D17,E17,F17,G17,H17,C17)</f>
        <v>35.23968996958767</v>
      </c>
      <c r="R17" s="5">
        <f>_XLL.WARTEWAHRSCH(B17,Grundparameter!C$7,D17,E17,M17,C17)</f>
        <v>0.010126051790839998</v>
      </c>
      <c r="S17" s="7">
        <f>_XLL.OPPCOST(B17,Grundparameter!C$7,D17,E17,F17,G17,H17,I17,C17)</f>
        <v>3.1457579135894775</v>
      </c>
      <c r="T17" s="8">
        <f>_XLL.GRENZOPPCOST(B17,Grundparameter!C$7,D17,E17,F17,G17,H17,I17,C17)</f>
        <v>1.002659797668457</v>
      </c>
      <c r="U17" s="41">
        <f>[1]!ErfAnzahlTSR_SL(B17,Grundparameter!C$7,D17,E17,Grundparameter!C$8,Datenblatt!F17,Datenblatt!G17,Datenblatt!H17,Grundparameter!C$9)</f>
        <v>45</v>
      </c>
      <c r="V17" s="5">
        <f>[1]!Auslastung(B17,Grundparameter!C$7,D17,E17,F17,G17,H17,U17)</f>
        <v>0.8978770764227266</v>
      </c>
      <c r="W17" s="5">
        <f>[1]!ServiceLevel(B17,Grundparameter!C$7,D17,E17,Grundparameter!C$8,F17,G17,H17,U17)</f>
        <v>0.8318630398706346</v>
      </c>
      <c r="X17" s="5">
        <f>[1]!LostCalls(B17,Grundparameter!C$7,D17,E17,F17,G17,H17,U17)</f>
        <v>0.04781299829483032</v>
      </c>
      <c r="Y17" s="5">
        <f>[1]!LostCallsSofort(B17,Grundparameter!C$7,D17,E17,F17,G17,H17,U17)</f>
        <v>0.04141778280803658</v>
      </c>
      <c r="Z17" s="6">
        <f>[1]!WarteZeit(B17,Grundparameter!C$7,D17,E17,F17,G17,H17,U17)</f>
        <v>6.8986993215576975</v>
      </c>
      <c r="AA17" s="6">
        <f>[1]!BelegtLeit(B17,Grundparameter!C$7,D17,E17,F17,G17,H17,U17)</f>
        <v>36.891071590032105</v>
      </c>
      <c r="AB17" s="5">
        <f>[1]!WarteWahrsch(B17,Grundparameter!C$7,D17,E17,M17,U17)</f>
        <v>0.5972090511981576</v>
      </c>
      <c r="AC17" s="7">
        <f>[1]!OppCost(B17,Grundparameter!C$7,D17,E17,F17,G17,H17,I17,U17)</f>
        <v>127.18257546424866</v>
      </c>
      <c r="AD17" s="8">
        <f>[1]!GrenzOppCost(B17,Grundparameter!C$7,D17,E17,F17,G17,H17,I17,U17)</f>
        <v>20.040829181671143</v>
      </c>
      <c r="AE17" s="9">
        <f>_XLL.OPTANZTSR(B17,Grundparameter!C$7,D17,E17,F17,G17,H17,I17,J17)</f>
        <v>50</v>
      </c>
      <c r="AF17" s="5">
        <f>_XLL.AUSLASTUNG(B17,Grundparameter!C$7,D17,E17,F17,G17,H17,AE17)</f>
        <v>0.8333904080788294</v>
      </c>
      <c r="AG17" s="5">
        <f>_XLL.SERVICELEVEL(B17,Grundparameter!C$7,D17,E17,Grundparameter!C$8,F17,G17,H17,AE17)</f>
        <v>0.948580160282898</v>
      </c>
      <c r="AH17" s="5">
        <f>_XLL.LOSTCALLS(B17,Grundparameter!C$7,D17,E17,F17,G17,H17,AE17)</f>
        <v>0.018000304698944092</v>
      </c>
      <c r="AI17" s="5">
        <f>[1]!LostCallsSofort(B17,Grundparameter!C$7,D17,E17,F17,G17,H17,AE17)</f>
        <v>0.016157198912507886</v>
      </c>
      <c r="AJ17" s="6">
        <f>_XLL.WARTEZEIT(B17,Grundparameter!C$7,D17,E17,F17,G17,H17,AE17)</f>
        <v>2.0166496973407186</v>
      </c>
      <c r="AK17" s="6">
        <f>_XLL.BELEGTLEIT(B17,Grundparameter!C$7,D17,E17,F17,G17,H17,AE17)</f>
        <v>35.36483673799509</v>
      </c>
      <c r="AL17" s="5">
        <f>_XLL.WARTEWAHRSCH(B17,Grundparameter!C$7,D17,E17,M17,AE17)</f>
        <v>0.1834328362524036</v>
      </c>
      <c r="AM17" s="7">
        <f>_XLL.OPPCOST(B17,Grundparameter!C$7,D17,E17,F17,G17,H17,I17,AE17)</f>
        <v>47.880810499191284</v>
      </c>
      <c r="AN17" s="8">
        <f>_XLL.GRENZOPPCOST(B17,Grundparameter!C$7,D17,E17,F17,G17,H17,I17,AE17)</f>
        <v>10.100798606872559</v>
      </c>
    </row>
    <row r="18" spans="1:40" ht="12.75">
      <c r="A18" s="74" t="s">
        <v>82</v>
      </c>
      <c r="B18" s="27">
        <f>IF(A$1="Montag",Anrufvolumen!B17,IF(A$1="Dienstag",Anrufvolumen!C17,IF(A$1="Mittwoch",Anrufvolumen!D17,IF(A$1="Donnerstag",Anrufvolumen!E17,IF(A$1="Freitag",Anrufvolumen!F17,IF(A$1="Samstag",Anrufvolumen!G17,IF(A$1="Sonntag",Anrufvolumen!H17)))))))</f>
        <v>360</v>
      </c>
      <c r="C18" s="47">
        <f>Schichten!C25*Schichten!C$9+Schichten!D25*Schichten!D$9+Schichten!E25*Schichten!E$9+Schichten!F25*Schichten!F$9+Schichten!G25*Schichten!G$9+Schichten!H25*Schichten!H$9+Schichten!I25*Schichten!I$9+Schichten!J25*Schichten!J$9+Schichten!K25*Schichten!K$9+Schichten!L25*Schichten!L$9+Schichten!M25*Schichten!M$9+Schichten!N25*Schichten!N$9+Schichten!O25*Schichten!O$9+Schichten!P25*Schichten!P$9+Schichten!Q25*Schichten!Q$9+Schichten!R25*Schichten!R$9+Schichten!S25*Schichten!S$9+Schichten!T25*Schichten!T$9+Schichten!U25*Schichten!U$9+Schichten!V25*Schichten!V$9</f>
        <v>58</v>
      </c>
      <c r="D18" s="53">
        <f>Grundparameter!C$2</f>
        <v>167</v>
      </c>
      <c r="E18" s="54">
        <f>Grundparameter!C$3</f>
        <v>34</v>
      </c>
      <c r="F18" s="55">
        <f>Grundparameter!C$13</f>
        <v>0.15</v>
      </c>
      <c r="G18" s="54">
        <f>Grundparameter!C$12</f>
        <v>665.0857851010985</v>
      </c>
      <c r="H18" s="55">
        <f>Grundparameter!C$4</f>
        <v>0.28</v>
      </c>
      <c r="I18" s="56">
        <f>Grundparameter!C$5</f>
        <v>7</v>
      </c>
      <c r="J18" s="57">
        <f>Grundparameter!C$6</f>
        <v>23</v>
      </c>
      <c r="K18" s="10">
        <f>_XLL.AUSLASTUNG(B18,Grundparameter!C$7,D18,E18,F18,G18,H18,C18)</f>
        <v>0.6926768999675225</v>
      </c>
      <c r="L18" s="10">
        <f>_XLL.SERVICELEVEL(B18,Grundparameter!C$7,D18,E18,Grundparameter!C$8,F18,G18,H18,C18)</f>
        <v>0.9987603066214079</v>
      </c>
      <c r="M18" s="10">
        <f>_XLL.LOSTCALLS(B18,Grundparameter!C$7,D18,E18,F18,G18,H18,C18)</f>
        <v>0.0006154179573059082</v>
      </c>
      <c r="N18" s="10">
        <f>_XLL.LOSTCALLSSOFORT(B18,Grundparameter!C$7,D18,E18,F18,G18,H18,C18)</f>
        <v>0.0005704950078812725</v>
      </c>
      <c r="O18" s="10">
        <f t="shared" si="0"/>
        <v>4.492294942463567E-05</v>
      </c>
      <c r="P18" s="11">
        <f>_XLL.WARTEZEIT(B18,Grundparameter!C$7,D18,E18,F18,G18,H18,C18)</f>
        <v>0.04947946825209445</v>
      </c>
      <c r="Q18" s="11">
        <f>_XLL.BELEGTLEIT(B18,Grundparameter!C$7,D18,E18,F18,G18,H18,C18)</f>
        <v>33.39134847090575</v>
      </c>
      <c r="R18" s="10">
        <f>_XLL.WARTEWAHRSCH(B18,Grundparameter!C$7,D18,E18,M18,C18)</f>
        <v>0.005281189503767357</v>
      </c>
      <c r="S18" s="12">
        <f>_XLL.OPPCOST(B18,Grundparameter!C$7,D18,E18,F18,G18,H18,I18,C18)</f>
        <v>1.5508532524108887</v>
      </c>
      <c r="T18" s="13">
        <f>_XLL.GRENZOPPCOST(B18,Grundparameter!C$7,D18,E18,F18,G18,H18,I18,C18)</f>
        <v>0.5317211151123047</v>
      </c>
      <c r="U18" s="40">
        <f>[1]!ErfAnzahlTSR_SL(B18,Grundparameter!C$7,D18,E18,Grundparameter!C$8,Datenblatt!F18,Datenblatt!G18,Datenblatt!H18,Grundparameter!C$9)</f>
        <v>43</v>
      </c>
      <c r="V18" s="10">
        <f>[1]!Auslastung(B18,Grundparameter!C$7,D18,E18,F18,G18,H18,U18)</f>
        <v>0.8919497792110888</v>
      </c>
      <c r="W18" s="10">
        <f>[1]!ServiceLevel(B18,Grundparameter!C$7,D18,E18,Grundparameter!C$8,F18,G18,H18,U18)</f>
        <v>0.8380936435653165</v>
      </c>
      <c r="X18" s="10">
        <f>[1]!LostCalls(B18,Grundparameter!C$7,D18,E18,F18,G18,H18,U18)</f>
        <v>0.045924365520477295</v>
      </c>
      <c r="Y18" s="10">
        <f>[1]!LostCallsSofort(B18,Grundparameter!C$7,D18,E18,F18,G18,H18,U18)</f>
        <v>0.03978098931014688</v>
      </c>
      <c r="Z18" s="11">
        <f>[1]!WarteZeit(B18,Grundparameter!C$7,D18,E18,F18,G18,H18,U18)</f>
        <v>6.636045776995692</v>
      </c>
      <c r="AA18" s="11">
        <f>[1]!BelegtLeit(B18,Grundparameter!C$7,D18,E18,F18,G18,H18,U18)</f>
        <v>34.86296867317421</v>
      </c>
      <c r="AB18" s="10">
        <f>[1]!WarteWahrsch(B18,Grundparameter!C$7,D18,E18,M18,U18)</f>
        <v>0.5628395286685991</v>
      </c>
      <c r="AC18" s="12">
        <f>[1]!OppCost(B18,Grundparameter!C$7,D18,E18,F18,G18,H18,I18,U18)</f>
        <v>115.72940111160278</v>
      </c>
      <c r="AD18" s="13">
        <f>[1]!GrenzOppCost(B18,Grundparameter!C$7,D18,E18,F18,G18,H18,I18,U18)</f>
        <v>19.03681755065918</v>
      </c>
      <c r="AE18" s="14">
        <f>_XLL.OPTANZTSR(B18,Grundparameter!C$7,D18,E18,F18,G18,H18,I18,J18)</f>
        <v>47</v>
      </c>
      <c r="AF18" s="10">
        <f>_XLL.AUSLASTUNG(B18,Grundparameter!C$7,D18,E18,F18,G18,H18,AE18)</f>
        <v>0.8376088104349502</v>
      </c>
      <c r="AG18" s="10">
        <f>_XLL.SERVICELEVEL(B18,Grundparameter!C$7,D18,E18,Grundparameter!C$8,F18,G18,H18,AE18)</f>
        <v>0.9382717652179843</v>
      </c>
      <c r="AH18" s="10">
        <f>_XLL.LOSTCALLS(B18,Grundparameter!C$7,D18,E18,F18,G18,H18,AE18)</f>
        <v>0.020706117153167725</v>
      </c>
      <c r="AI18" s="10">
        <f>[1]!LostCallsSofort(B18,Grundparameter!C$7,D18,E18,F18,G18,H18,AE18)</f>
        <v>0.018485966365643154</v>
      </c>
      <c r="AJ18" s="11">
        <f>_XLL.WARTEZEIT(B18,Grundparameter!C$7,D18,E18,F18,G18,H18,AE18)</f>
        <v>2.427021432636841</v>
      </c>
      <c r="AK18" s="11">
        <f>_XLL.BELEGTLEIT(B18,Grundparameter!C$7,D18,E18,F18,G18,H18,AE18)</f>
        <v>33.585312916257266</v>
      </c>
      <c r="AL18" s="10">
        <f>_XLL.WARTEWAHRSCH(B18,Grundparameter!C$7,D18,E18,M18,AE18)</f>
        <v>0.21542648327222516</v>
      </c>
      <c r="AM18" s="12">
        <f>_XLL.OPPCOST(B18,Grundparameter!C$7,D18,E18,F18,G18,H18,I18,AE18)</f>
        <v>52.179415225982666</v>
      </c>
      <c r="AN18" s="13">
        <f>_XLL.GRENZOPPCOST(B18,Grundparameter!C$7,D18,E18,F18,G18,H18,I18,AE18)</f>
        <v>10.92491626739502</v>
      </c>
    </row>
    <row r="19" spans="1:40" ht="12.75">
      <c r="A19" s="73" t="s">
        <v>83</v>
      </c>
      <c r="B19" s="26">
        <f>IF(A$1="Montag",Anrufvolumen!B18,IF(A$1="Dienstag",Anrufvolumen!C18,IF(A$1="Mittwoch",Anrufvolumen!D18,IF(A$1="Donnerstag",Anrufvolumen!E18,IF(A$1="Freitag",Anrufvolumen!F18,IF(A$1="Samstag",Anrufvolumen!G18,IF(A$1="Sonntag",Anrufvolumen!H18)))))))</f>
        <v>349</v>
      </c>
      <c r="C19" s="46">
        <f>Schichten!C26*Schichten!C$9+Schichten!D26*Schichten!D$9+Schichten!E26*Schichten!E$9+Schichten!F26*Schichten!F$9+Schichten!G26*Schichten!G$9+Schichten!H26*Schichten!H$9+Schichten!I26*Schichten!I$9+Schichten!J26*Schichten!J$9+Schichten!K26*Schichten!K$9+Schichten!L26*Schichten!L$9+Schichten!M26*Schichten!M$9+Schichten!N26*Schichten!N$9+Schichten!O26*Schichten!O$9+Schichten!P26*Schichten!P$9+Schichten!Q26*Schichten!Q$9+Schichten!R26*Schichten!R$9+Schichten!S26*Schichten!S$9+Schichten!T26*Schichten!T$9+Schichten!U26*Schichten!U$9+Schichten!V26*Schichten!V$9</f>
        <v>59</v>
      </c>
      <c r="D19" s="48">
        <f>Grundparameter!C$2</f>
        <v>167</v>
      </c>
      <c r="E19" s="49">
        <f>Grundparameter!C$3</f>
        <v>34</v>
      </c>
      <c r="F19" s="50">
        <f>Grundparameter!C$13</f>
        <v>0.15</v>
      </c>
      <c r="G19" s="49">
        <f>Grundparameter!C$12</f>
        <v>665.0857851010985</v>
      </c>
      <c r="H19" s="50">
        <f>Grundparameter!C$4</f>
        <v>0.28</v>
      </c>
      <c r="I19" s="51">
        <f>Grundparameter!C$5</f>
        <v>7</v>
      </c>
      <c r="J19" s="52">
        <f>Grundparameter!C$6</f>
        <v>23</v>
      </c>
      <c r="K19" s="5">
        <f>_XLL.AUSLASTUNG(B19,Grundparameter!C$7,D19,E19,F19,G19,H19,C19)</f>
        <v>0.6603992000626305</v>
      </c>
      <c r="L19" s="5">
        <f>_XLL.SERVICELEVEL(B19,Grundparameter!C$7,D19,E19,Grundparameter!C$8,F19,G19,H19,C19)</f>
        <v>0.999610008784609</v>
      </c>
      <c r="M19" s="5">
        <f>_XLL.LOSTCALLS(B19,Grundparameter!C$7,D19,E19,F19,G19,H19,C19)</f>
        <v>0.00020819902420043945</v>
      </c>
      <c r="N19" s="5">
        <f>_XLL.LOSTCALLSSOFORT(B19,Grundparameter!C$7,D19,E19,F19,G19,H19,C19)</f>
        <v>0.00019391181304862832</v>
      </c>
      <c r="O19" s="5">
        <f t="shared" si="0"/>
        <v>1.4287211151811131E-05</v>
      </c>
      <c r="P19" s="6">
        <f>_XLL.WARTEZEIT(B19,Grundparameter!C$7,D19,E19,F19,G19,H19,C19)</f>
        <v>0.015680687324099885</v>
      </c>
      <c r="Q19" s="6">
        <f>_XLL.BELEGTLEIT(B19,Grundparameter!C$7,D19,E19,F19,G19,H19,C19)</f>
        <v>32.37619437622967</v>
      </c>
      <c r="R19" s="5">
        <f>_XLL.WARTEWAHRSCH(B19,Grundparameter!C$7,D19,E19,M19,C19)</f>
        <v>0.0017953443632633894</v>
      </c>
      <c r="S19" s="7">
        <f>_XLL.OPPCOST(B19,Grundparameter!C$7,D19,E19,F19,G19,H19,I19,C19)</f>
        <v>0.5086302161216736</v>
      </c>
      <c r="T19" s="8">
        <f>_XLL.GRENZOPPCOST(B19,Grundparameter!C$7,D19,E19,F19,G19,H19,I19,C19)</f>
        <v>0.18871593475341797</v>
      </c>
      <c r="U19" s="41">
        <f>[1]!ErfAnzahlTSR_SL(B19,Grundparameter!C$7,D19,E19,Grundparameter!C$8,Datenblatt!F19,Datenblatt!G19,Datenblatt!H19,Grundparameter!C$9)</f>
        <v>41</v>
      </c>
      <c r="V19" s="5">
        <f>[1]!Auslastung(B19,Grundparameter!C$7,D19,E19,F19,G19,H19,U19)</f>
        <v>0.9006868340450574</v>
      </c>
      <c r="W19" s="5">
        <f>[1]!ServiceLevel(B19,Grundparameter!C$7,D19,E19,Grundparameter!C$8,F19,G19,H19,U19)</f>
        <v>0.8074395116639186</v>
      </c>
      <c r="X19" s="5">
        <f>[1]!LostCalls(B19,Grundparameter!C$7,D19,E19,F19,G19,H19,U19)</f>
        <v>0.05243569612503052</v>
      </c>
      <c r="Y19" s="5">
        <f>[1]!LostCallsSofort(B19,Grundparameter!C$7,D19,E19,F19,G19,H19,U19)</f>
        <v>0.04497326468794118</v>
      </c>
      <c r="Z19" s="6">
        <f>[1]!WarteZeit(B19,Grundparameter!C$7,D19,E19,F19,G19,H19,U19)</f>
        <v>8.040813382350438</v>
      </c>
      <c r="AA19" s="6">
        <f>[1]!BelegtLeit(B19,Grundparameter!C$7,D19,E19,F19,G19,H19,U19)</f>
        <v>34.396860346730975</v>
      </c>
      <c r="AB19" s="5">
        <f>[1]!WarteWahrsch(B19,Grundparameter!C$7,D19,E19,M19,U19)</f>
        <v>0.6618934003164976</v>
      </c>
      <c r="AC19" s="7">
        <f>[1]!OppCost(B19,Grundparameter!C$7,D19,E19,F19,G19,H19,I19,U19)</f>
        <v>128.10040563344955</v>
      </c>
      <c r="AD19" s="8">
        <f>[1]!GrenzOppCost(B19,Grundparameter!C$7,D19,E19,F19,G19,H19,I19,U19)</f>
        <v>20.53508949279785</v>
      </c>
      <c r="AE19" s="9">
        <f>_XLL.OPTANZTSR(B19,Grundparameter!C$7,D19,E19,F19,G19,H19,I19,J19)</f>
        <v>46</v>
      </c>
      <c r="AF19" s="5">
        <f>_XLL.AUSLASTUNG(B19,Grundparameter!C$7,D19,E19,F19,G19,H19,AE19)</f>
        <v>0.8308880388585554</v>
      </c>
      <c r="AG19" s="5">
        <f>_XLL.SERVICELEVEL(B19,Grundparameter!C$7,D19,E19,Grundparameter!C$8,F19,G19,H19,AE19)</f>
        <v>0.9425310328829676</v>
      </c>
      <c r="AH19" s="5">
        <f>_XLL.LOSTCALLS(B19,Grundparameter!C$7,D19,E19,F19,G19,H19,AE19)</f>
        <v>0.019265711307525635</v>
      </c>
      <c r="AI19" s="5">
        <f>[1]!LostCallsSofort(B19,Grundparameter!C$7,D19,E19,F19,G19,H19,AE19)</f>
        <v>0.017202706991059528</v>
      </c>
      <c r="AJ19" s="6">
        <f>_XLL.WARTEZEIT(B19,Grundparameter!C$7,D19,E19,F19,G19,H19,AE19)</f>
        <v>2.2577098539099327</v>
      </c>
      <c r="AK19" s="6">
        <f>_XLL.BELEGTLEIT(B19,Grundparameter!C$7,D19,E19,F19,G19,H19,AE19)</f>
        <v>32.53330768396248</v>
      </c>
      <c r="AL19" s="5">
        <f>_XLL.WARTEWAHRSCH(B19,Grundparameter!C$7,D19,E19,M19,AE19)</f>
        <v>0.19816467995223122</v>
      </c>
      <c r="AM19" s="7">
        <f>_XLL.OPPCOST(B19,Grundparameter!C$7,D19,E19,F19,G19,H19,I19,AE19)</f>
        <v>47.066132724285126</v>
      </c>
      <c r="AN19" s="8">
        <f>_XLL.GRENZOPPCOST(B19,Grundparameter!C$7,D19,E19,F19,G19,H19,I19,AE19)</f>
        <v>10.203765749931335</v>
      </c>
    </row>
    <row r="20" spans="1:40" ht="12.75">
      <c r="A20" s="74" t="s">
        <v>84</v>
      </c>
      <c r="B20" s="27">
        <f>IF(A$1="Montag",Anrufvolumen!B19,IF(A$1="Dienstag",Anrufvolumen!C19,IF(A$1="Mittwoch",Anrufvolumen!D19,IF(A$1="Donnerstag",Anrufvolumen!E19,IF(A$1="Freitag",Anrufvolumen!F19,IF(A$1="Samstag",Anrufvolumen!G19,IF(A$1="Sonntag",Anrufvolumen!H19)))))))</f>
        <v>320</v>
      </c>
      <c r="C20" s="47">
        <f>Schichten!C27*Schichten!C$9+Schichten!D27*Schichten!D$9+Schichten!E27*Schichten!E$9+Schichten!F27*Schichten!F$9+Schichten!G27*Schichten!G$9+Schichten!H27*Schichten!H$9+Schichten!I27*Schichten!I$9+Schichten!J27*Schichten!J$9+Schichten!K27*Schichten!K$9+Schichten!L27*Schichten!L$9+Schichten!M27*Schichten!M$9+Schichten!N27*Schichten!N$9+Schichten!O27*Schichten!O$9+Schichten!P27*Schichten!P$9+Schichten!Q27*Schichten!Q$9+Schichten!R27*Schichten!R$9+Schichten!S27*Schichten!S$9+Schichten!T27*Schichten!T$9+Schichten!U27*Schichten!U$9+Schichten!V27*Schichten!V$9</f>
        <v>59</v>
      </c>
      <c r="D20" s="53">
        <f>Grundparameter!C$2</f>
        <v>167</v>
      </c>
      <c r="E20" s="54">
        <f>Grundparameter!C$3</f>
        <v>34</v>
      </c>
      <c r="F20" s="55">
        <f>Grundparameter!C$13</f>
        <v>0.15</v>
      </c>
      <c r="G20" s="54">
        <f>Grundparameter!C$12</f>
        <v>665.0857851010985</v>
      </c>
      <c r="H20" s="55">
        <f>Grundparameter!C$4</f>
        <v>0.28</v>
      </c>
      <c r="I20" s="56">
        <f>Grundparameter!C$5</f>
        <v>7</v>
      </c>
      <c r="J20" s="57">
        <f>Grundparameter!C$6</f>
        <v>23</v>
      </c>
      <c r="K20" s="10">
        <f>_XLL.AUSLASTUNG(B20,Grundparameter!C$7,D20,E20,F20,G20,H20,C20)</f>
        <v>0.6056332200260486</v>
      </c>
      <c r="L20" s="10">
        <f>_XLL.SERVICELEVEL(B20,Grundparameter!C$7,D20,E20,Grundparameter!C$8,F20,G20,H20,C20)</f>
        <v>0.9999533619933144</v>
      </c>
      <c r="M20" s="10">
        <f>_XLL.LOSTCALLS(B20,Grundparameter!C$7,D20,E20,F20,G20,H20,C20)</f>
        <v>2.7239322662353516E-05</v>
      </c>
      <c r="N20" s="10">
        <f>_XLL.LOSTCALLSSOFORT(B20,Grundparameter!C$7,D20,E20,F20,G20,H20,C20)</f>
        <v>2.557243820072911E-05</v>
      </c>
      <c r="O20" s="10">
        <f t="shared" si="0"/>
        <v>1.6668844616244068E-06</v>
      </c>
      <c r="P20" s="11">
        <f>_XLL.WARTEZEIT(B20,Grundparameter!C$7,D20,E20,F20,G20,H20,C20)</f>
        <v>0.0018927997566727348</v>
      </c>
      <c r="Q20" s="11">
        <f>_XLL.BELEGTLEIT(B20,Grundparameter!C$7,D20,E20,F20,G20,H20,C20)</f>
        <v>29.68844380857264</v>
      </c>
      <c r="R20" s="10">
        <f>_XLL.WARTEWAHRSCH(B20,Grundparameter!C$7,D20,E20,M20,C20)</f>
        <v>0.00023677948045857956</v>
      </c>
      <c r="S20" s="12">
        <f>_XLL.OPPCOST(B20,Grundparameter!C$7,D20,E20,F20,G20,H20,I20,C20)</f>
        <v>0.061016082763671875</v>
      </c>
      <c r="T20" s="13">
        <f>_XLL.GRENZOPPCOST(B20,Grundparameter!C$7,D20,E20,F20,G20,H20,I20,C20)</f>
        <v>0.025634765625</v>
      </c>
      <c r="U20" s="40">
        <f>[1]!ErfAnzahlTSR_SL(B20,Grundparameter!C$7,D20,E20,Grundparameter!C$8,Datenblatt!F20,Datenblatt!G20,Datenblatt!H20,Grundparameter!C$9)</f>
        <v>38</v>
      </c>
      <c r="V20" s="10">
        <f>[1]!Auslastung(B20,Grundparameter!C$7,D20,E20,F20,G20,H20,U20)</f>
        <v>0.8928719244505231</v>
      </c>
      <c r="W20" s="10">
        <f>[1]!ServiceLevel(B20,Grundparameter!C$7,D20,E20,Grundparameter!C$8,F20,G20,H20,U20)</f>
        <v>0.811244733049386</v>
      </c>
      <c r="X20" s="10">
        <f>[1]!LostCalls(B20,Grundparameter!C$7,D20,E20,F20,G20,H20,U20)</f>
        <v>0.05049067735671997</v>
      </c>
      <c r="Y20" s="10">
        <f>[1]!LostCallsSofort(B20,Grundparameter!C$7,D20,E20,F20,G20,H20,U20)</f>
        <v>0.043159140066881346</v>
      </c>
      <c r="Z20" s="11">
        <f>[1]!WarteZeit(B20,Grundparameter!C$7,D20,E20,F20,G20,H20,U20)</f>
        <v>7.9167554423676565</v>
      </c>
      <c r="AA20" s="11">
        <f>[1]!BelegtLeit(B20,Grundparameter!C$7,D20,E20,F20,G20,H20,U20)</f>
        <v>31.46877711567829</v>
      </c>
      <c r="AB20" s="10">
        <f>[1]!WarteWahrsch(B20,Grundparameter!C$7,D20,E20,M20,U20)</f>
        <v>0.6170341826250908</v>
      </c>
      <c r="AC20" s="12">
        <f>[1]!OppCost(B20,Grundparameter!C$7,D20,E20,F20,G20,H20,I20,U20)</f>
        <v>113.09911727905273</v>
      </c>
      <c r="AD20" s="13">
        <f>[1]!GrenzOppCost(B20,Grundparameter!C$7,D20,E20,F20,G20,H20,I20,U20)</f>
        <v>19.415130615234375</v>
      </c>
      <c r="AE20" s="14">
        <f>_XLL.OPTANZTSR(B20,Grundparameter!C$7,D20,E20,F20,G20,H20,I20,J20)</f>
        <v>42</v>
      </c>
      <c r="AF20" s="10">
        <f>_XLL.AUSLASTUNG(B20,Grundparameter!C$7,D20,E20,F20,G20,H20,AE20)</f>
        <v>0.8321556931450254</v>
      </c>
      <c r="AG20" s="10">
        <f>_XLL.SERVICELEVEL(B20,Grundparameter!C$7,D20,E20,Grundparameter!C$8,F20,G20,H20,AE20)</f>
        <v>0.9308072671106594</v>
      </c>
      <c r="AH20" s="10">
        <f>_XLL.LOSTCALLS(B20,Grundparameter!C$7,D20,E20,F20,G20,H20,AE20)</f>
        <v>0.021906554698944092</v>
      </c>
      <c r="AI20" s="10">
        <f>[1]!LostCallsSofort(B20,Grundparameter!C$7,D20,E20,F20,G20,H20,AE20)</f>
        <v>0.019408657712730162</v>
      </c>
      <c r="AJ20" s="11">
        <f>_XLL.WARTEZEIT(B20,Grundparameter!C$7,D20,E20,F20,G20,H20,AE20)</f>
        <v>2.7325865835644274</v>
      </c>
      <c r="AK20" s="11">
        <f>_XLL.BELEGTLEIT(B20,Grundparameter!C$7,D20,E20,F20,G20,H20,AE20)</f>
        <v>29.92318577210212</v>
      </c>
      <c r="AL20" s="10">
        <f>_XLL.WARTEWAHRSCH(B20,Grundparameter!C$7,D20,E20,M20,AE20)</f>
        <v>0.22699238582719922</v>
      </c>
      <c r="AM20" s="12">
        <f>_XLL.OPPCOST(B20,Grundparameter!C$7,D20,E20,F20,G20,H20,I20,AE20)</f>
        <v>49.070682525634766</v>
      </c>
      <c r="AN20" s="13">
        <f>_XLL.GRENZOPPCOST(B20,Grundparameter!C$7,D20,E20,F20,G20,H20,I20,AE20)</f>
        <v>10.779953002929688</v>
      </c>
    </row>
    <row r="21" spans="1:40" ht="12.75">
      <c r="A21" s="73" t="s">
        <v>85</v>
      </c>
      <c r="B21" s="26">
        <f>IF(A$1="Montag",Anrufvolumen!B20,IF(A$1="Dienstag",Anrufvolumen!C20,IF(A$1="Mittwoch",Anrufvolumen!D20,IF(A$1="Donnerstag",Anrufvolumen!E20,IF(A$1="Freitag",Anrufvolumen!F20,IF(A$1="Samstag",Anrufvolumen!G20,IF(A$1="Sonntag",Anrufvolumen!H20)))))))</f>
        <v>378</v>
      </c>
      <c r="C21" s="46">
        <f>Schichten!C28*Schichten!C$9+Schichten!D28*Schichten!D$9+Schichten!E28*Schichten!E$9+Schichten!F28*Schichten!F$9+Schichten!G28*Schichten!G$9+Schichten!H28*Schichten!H$9+Schichten!I28*Schichten!I$9+Schichten!J28*Schichten!J$9+Schichten!K28*Schichten!K$9+Schichten!L28*Schichten!L$9+Schichten!M28*Schichten!M$9+Schichten!N28*Schichten!N$9+Schichten!O28*Schichten!O$9+Schichten!P28*Schichten!P$9+Schichten!Q28*Schichten!Q$9+Schichten!R28*Schichten!R$9+Schichten!S28*Schichten!S$9+Schichten!T28*Schichten!T$9+Schichten!U28*Schichten!U$9+Schichten!V28*Schichten!V$9</f>
        <v>44</v>
      </c>
      <c r="D21" s="48">
        <f>Grundparameter!C$2</f>
        <v>167</v>
      </c>
      <c r="E21" s="49">
        <f>Grundparameter!C$3</f>
        <v>34</v>
      </c>
      <c r="F21" s="50">
        <f>Grundparameter!C$13</f>
        <v>0.15</v>
      </c>
      <c r="G21" s="49">
        <f>Grundparameter!C$12</f>
        <v>665.0857851010985</v>
      </c>
      <c r="H21" s="50">
        <f>Grundparameter!C$4</f>
        <v>0.28</v>
      </c>
      <c r="I21" s="51">
        <f>Grundparameter!C$5</f>
        <v>7</v>
      </c>
      <c r="J21" s="52">
        <f>Grundparameter!C$6</f>
        <v>23</v>
      </c>
      <c r="K21" s="5">
        <f>_XLL.AUSLASTUNG(B21,Grundparameter!C$7,D21,E21,F21,G21,H21,C21)</f>
        <v>0.9073174245113677</v>
      </c>
      <c r="L21" s="5">
        <f>_XLL.SERVICELEVEL(B21,Grundparameter!C$7,D21,E21,Grundparameter!C$8,F21,G21,H21,C21)</f>
        <v>0.8031086469518054</v>
      </c>
      <c r="M21" s="5">
        <f>_XLL.LOSTCALLS(B21,Grundparameter!C$7,D21,E21,F21,G21,H21,C21)</f>
        <v>0.05420595407485962</v>
      </c>
      <c r="N21" s="5">
        <f>_XLL.LOSTCALLSSOFORT(B21,Grundparameter!C$7,D21,E21,F21,G21,H21,C21)</f>
        <v>0.04657730446761143</v>
      </c>
      <c r="O21" s="5">
        <f t="shared" si="0"/>
        <v>0.0076286496072481905</v>
      </c>
      <c r="P21" s="6">
        <f>_XLL.WARTEZEIT(B21,Grundparameter!C$7,D21,E21,F21,G21,H21,C21)</f>
        <v>8.205985877492434</v>
      </c>
      <c r="Q21" s="6">
        <f>_XLL.BELEGTLEIT(B21,Grundparameter!C$7,D21,E21,F21,G21,H21,C21)</f>
        <v>37.319895103998896</v>
      </c>
      <c r="R21" s="5">
        <f>_XLL.WARTEWAHRSCH(B21,Grundparameter!C$7,D21,E21,M21,C21)</f>
        <v>0.4235985296730521</v>
      </c>
      <c r="S21" s="7">
        <f>_XLL.OPPCOST(B21,Grundparameter!C$7,D21,E21,F21,G21,H21,I21,C21)</f>
        <v>143.42895448207855</v>
      </c>
      <c r="T21" s="8">
        <f>_XLL.GRENZOPPCOST(B21,Grundparameter!C$7,D21,E21,F21,G21,H21,I21,C21)</f>
        <v>21.580307006835938</v>
      </c>
      <c r="U21" s="41">
        <f>[1]!ErfAnzahlTSR_SL(B21,Grundparameter!C$7,D21,E21,Grundparameter!C$8,Datenblatt!F21,Datenblatt!G21,Datenblatt!H21,Grundparameter!C$9)</f>
        <v>44</v>
      </c>
      <c r="V21" s="5">
        <f>[1]!Auslastung(B21,Grundparameter!C$7,D21,E21,F21,G21,H21,U21)</f>
        <v>0.9073174245113677</v>
      </c>
      <c r="W21" s="5">
        <f>[1]!ServiceLevel(B21,Grundparameter!C$7,D21,E21,Grundparameter!C$8,F21,G21,H21,U21)</f>
        <v>0.8031086469518054</v>
      </c>
      <c r="X21" s="5">
        <f>[1]!LostCalls(B21,Grundparameter!C$7,D21,E21,F21,G21,H21,U21)</f>
        <v>0.05420595407485962</v>
      </c>
      <c r="Y21" s="5">
        <f>[1]!LostCallsSofort(B21,Grundparameter!C$7,D21,E21,F21,G21,H21,U21)</f>
        <v>0.04657730446761143</v>
      </c>
      <c r="Z21" s="6">
        <f>[1]!WarteZeit(B21,Grundparameter!C$7,D21,E21,F21,G21,H21,U21)</f>
        <v>8.205985877492434</v>
      </c>
      <c r="AA21" s="6">
        <f>[1]!BelegtLeit(B21,Grundparameter!C$7,D21,E21,F21,G21,H21,U21)</f>
        <v>37.319895103998896</v>
      </c>
      <c r="AB21" s="5">
        <f>[1]!WarteWahrsch(B21,Grundparameter!C$7,D21,E21,M21,U21)</f>
        <v>0.4235985296730521</v>
      </c>
      <c r="AC21" s="7">
        <f>[1]!OppCost(B21,Grundparameter!C$7,D21,E21,F21,G21,H21,I21,U21)</f>
        <v>143.42895448207855</v>
      </c>
      <c r="AD21" s="8">
        <f>[1]!GrenzOppCost(B21,Grundparameter!C$7,D21,E21,F21,G21,H21,I21,U21)</f>
        <v>21.580307006835938</v>
      </c>
      <c r="AE21" s="9">
        <f>_XLL.OPTANZTSR(B21,Grundparameter!C$7,D21,E21,F21,G21,H21,I21,J21)</f>
        <v>49</v>
      </c>
      <c r="AF21" s="5">
        <f>_XLL.AUSLASTUNG(B21,Grundparameter!C$7,D21,E21,F21,G21,H21,AE21)</f>
        <v>0.8430438778230122</v>
      </c>
      <c r="AG21" s="5">
        <f>_XLL.SERVICELEVEL(B21,Grundparameter!C$7,D21,E21,Grundparameter!C$8,F21,G21,H21,AE21)</f>
        <v>0.937334715954045</v>
      </c>
      <c r="AH21" s="5">
        <f>_XLL.LOSTCALLS(B21,Grundparameter!C$7,D21,E21,F21,G21,H21,AE21)</f>
        <v>0.021342098712921143</v>
      </c>
      <c r="AI21" s="5">
        <f>[1]!LostCallsSofort(B21,Grundparameter!C$7,D21,E21,F21,G21,H21,AE21)</f>
        <v>0.019086848604743165</v>
      </c>
      <c r="AJ21" s="6">
        <f>_XLL.WARTEZEIT(B21,Grundparameter!C$7,D21,E21,F21,G21,H21,AE21)</f>
        <v>2.4634750704434385</v>
      </c>
      <c r="AK21" s="6">
        <f>_XLL.BELEGTLEIT(B21,Grundparameter!C$7,D21,E21,F21,G21,H21,AE21)</f>
        <v>35.26414783234046</v>
      </c>
      <c r="AL21" s="5">
        <f>_XLL.WARTEWAHRSCH(B21,Grundparameter!C$7,D21,E21,M21,AE21)</f>
        <v>0.11429288765862844</v>
      </c>
      <c r="AM21" s="7">
        <f>_XLL.OPPCOST(B21,Grundparameter!C$7,D21,E21,F21,G21,H21,I21,AE21)</f>
        <v>56.47119319438934</v>
      </c>
      <c r="AN21" s="8">
        <f>_XLL.GRENZOPPCOST(B21,Grundparameter!C$7,D21,E21,F21,G21,H21,I21,AE21)</f>
        <v>11.425425052642822</v>
      </c>
    </row>
    <row r="22" spans="1:40" ht="12.75">
      <c r="A22" s="74" t="s">
        <v>86</v>
      </c>
      <c r="B22" s="27">
        <f>IF(A$1="Montag",Anrufvolumen!B21,IF(A$1="Dienstag",Anrufvolumen!C21,IF(A$1="Mittwoch",Anrufvolumen!D21,IF(A$1="Donnerstag",Anrufvolumen!E21,IF(A$1="Freitag",Anrufvolumen!F21,IF(A$1="Samstag",Anrufvolumen!G21,IF(A$1="Sonntag",Anrufvolumen!H21)))))))</f>
        <v>410</v>
      </c>
      <c r="C22" s="47">
        <f>Schichten!C29*Schichten!C$9+Schichten!D29*Schichten!D$9+Schichten!E29*Schichten!E$9+Schichten!F29*Schichten!F$9+Schichten!G29*Schichten!G$9+Schichten!H29*Schichten!H$9+Schichten!I29*Schichten!I$9+Schichten!J29*Schichten!J$9+Schichten!K29*Schichten!K$9+Schichten!L29*Schichten!L$9+Schichten!M29*Schichten!M$9+Schichten!N29*Schichten!N$9+Schichten!O29*Schichten!O$9+Schichten!P29*Schichten!P$9+Schichten!Q29*Schichten!Q$9+Schichten!R29*Schichten!R$9+Schichten!S29*Schichten!S$9+Schichten!T29*Schichten!T$9+Schichten!U29*Schichten!U$9+Schichten!V29*Schichten!V$9</f>
        <v>57</v>
      </c>
      <c r="D22" s="53">
        <f>Grundparameter!C$2</f>
        <v>167</v>
      </c>
      <c r="E22" s="54">
        <f>Grundparameter!C$3</f>
        <v>34</v>
      </c>
      <c r="F22" s="55">
        <f>Grundparameter!C$13</f>
        <v>0.15</v>
      </c>
      <c r="G22" s="54">
        <f>Grundparameter!C$12</f>
        <v>665.0857851010985</v>
      </c>
      <c r="H22" s="55">
        <f>Grundparameter!C$4</f>
        <v>0.28</v>
      </c>
      <c r="I22" s="56">
        <f>Grundparameter!C$5</f>
        <v>7</v>
      </c>
      <c r="J22" s="57">
        <f>Grundparameter!C$6</f>
        <v>23</v>
      </c>
      <c r="K22" s="10">
        <f>_XLL.AUSLASTUNG(B22,Grundparameter!C$7,D22,E22,F22,G22,H22,C22)</f>
        <v>0.7969549865924823</v>
      </c>
      <c r="L22" s="10">
        <f>_XLL.SERVICELEVEL(B22,Grundparameter!C$7,D22,E22,Grundparameter!C$8,F22,G22,H22,C22)</f>
        <v>0.9809195660378378</v>
      </c>
      <c r="M22" s="10">
        <f>_XLL.LOSTCALLS(B22,Grundparameter!C$7,D22,E22,F22,G22,H22,C22)</f>
        <v>0.007795393466949463</v>
      </c>
      <c r="N22" s="10">
        <f>_XLL.LOSTCALLSSOFORT(B22,Grundparameter!C$7,D22,E22,F22,G22,H22,C22)</f>
        <v>0.007113632736854781</v>
      </c>
      <c r="O22" s="10">
        <f t="shared" si="0"/>
        <v>0.0006817607300946818</v>
      </c>
      <c r="P22" s="11">
        <f>_XLL.WARTEZEIT(B22,Grundparameter!C$7,D22,E22,F22,G22,H22,C22)</f>
        <v>0.7491601235203077</v>
      </c>
      <c r="Q22" s="11">
        <f>_XLL.BELEGTLEIT(B22,Grundparameter!C$7,D22,E22,F22,G22,H22,C22)</f>
        <v>38.0002116981021</v>
      </c>
      <c r="R22" s="10">
        <f>_XLL.WARTEWAHRSCH(B22,Grundparameter!C$7,D22,E22,M22,C22)</f>
        <v>0.06568525725378656</v>
      </c>
      <c r="S22" s="12">
        <f>_XLL.OPPCOST(B22,Grundparameter!C$7,D22,E22,F22,G22,H22,I22,C22)</f>
        <v>22.37277925014496</v>
      </c>
      <c r="T22" s="13">
        <f>_XLL.GRENZOPPCOST(B22,Grundparameter!C$7,D22,E22,F22,G22,H22,I22,C22)</f>
        <v>5.44877290725708</v>
      </c>
      <c r="U22" s="40">
        <f>[1]!ErfAnzahlTSR_SL(B22,Grundparameter!C$7,D22,E22,Grundparameter!C$8,Datenblatt!F22,Datenblatt!G22,Datenblatt!H22,Grundparameter!C$9)</f>
        <v>48</v>
      </c>
      <c r="V22" s="10">
        <f>[1]!Auslastung(B22,Grundparameter!C$7,D22,E22,F22,G22,H22,U22)</f>
        <v>0.9057308374800616</v>
      </c>
      <c r="W22" s="10">
        <f>[1]!ServiceLevel(B22,Grundparameter!C$7,D22,E22,Grundparameter!C$8,F22,G22,H22,U22)</f>
        <v>0.8242323674912595</v>
      </c>
      <c r="X22" s="10">
        <f>[1]!LostCalls(B22,Grundparameter!C$7,D22,E22,F22,G22,H22,U22)</f>
        <v>0.05041688680648804</v>
      </c>
      <c r="Y22" s="10">
        <f>[1]!LostCallsSofort(B22,Grundparameter!C$7,D22,E22,F22,G22,H22,U22)</f>
        <v>0.04371628992945578</v>
      </c>
      <c r="Z22" s="11">
        <f>[1]!WarteZeit(B22,Grundparameter!C$7,D22,E22,F22,G22,H22,U22)</f>
        <v>7.212755697086859</v>
      </c>
      <c r="AA22" s="11">
        <f>[1]!BelegtLeit(B22,Grundparameter!C$7,D22,E22,F22,G22,H22,U22)</f>
        <v>39.94858153411634</v>
      </c>
      <c r="AB22" s="10">
        <f>[1]!WarteWahrsch(B22,Grundparameter!C$7,D22,E22,M22,U22)</f>
        <v>0.6133086793017014</v>
      </c>
      <c r="AC22" s="12">
        <f>[1]!OppCost(B22,Grundparameter!C$7,D22,E22,F22,G22,H22,I22,U22)</f>
        <v>144.69646513462067</v>
      </c>
      <c r="AD22" s="13">
        <f>[1]!GrenzOppCost(B22,Grundparameter!C$7,D22,E22,F22,G22,H22,I22,U22)</f>
        <v>21.305160522460938</v>
      </c>
      <c r="AE22" s="14">
        <f>_XLL.OPTANZTSR(B22,Grundparameter!C$7,D22,E22,F22,G22,H22,I22,J22)</f>
        <v>53</v>
      </c>
      <c r="AF22" s="10">
        <f>_XLL.AUSLASTUNG(B22,Grundparameter!C$7,D22,E22,F22,G22,H22,AE22)</f>
        <v>0.8462171078290579</v>
      </c>
      <c r="AG22" s="10">
        <f>_XLL.SERVICELEVEL(B22,Grundparameter!C$7,D22,E22,Grundparameter!C$8,F22,G22,H22,AE22)</f>
        <v>0.9425972081921615</v>
      </c>
      <c r="AH22" s="10">
        <f>_XLL.LOSTCALLS(B22,Grundparameter!C$7,D22,E22,F22,G22,H22,AE22)</f>
        <v>0.020396649837493896</v>
      </c>
      <c r="AI22" s="10">
        <f>[1]!LostCallsSofort(B22,Grundparameter!C$7,D22,E22,F22,G22,H22,AE22)</f>
        <v>0.018332487195075395</v>
      </c>
      <c r="AJ22" s="11">
        <f>_XLL.WARTEZEIT(B22,Grundparameter!C$7,D22,E22,F22,G22,H22,AE22)</f>
        <v>2.2540056880622874</v>
      </c>
      <c r="AK22" s="11">
        <f>_XLL.BELEGTLEIT(B22,Grundparameter!C$7,D22,E22,F22,G22,H22,AE22)</f>
        <v>38.19078667192005</v>
      </c>
      <c r="AL22" s="10">
        <f>_XLL.WARTEWAHRSCH(B22,Grundparameter!C$7,D22,E22,M22,AE22)</f>
        <v>0.19788071818476366</v>
      </c>
      <c r="AM22" s="12">
        <f>_XLL.OPPCOST(B22,Grundparameter!C$7,D22,E22,F22,G22,H22,I22,AE22)</f>
        <v>58.53838503360748</v>
      </c>
      <c r="AN22" s="13">
        <f>_XLL.GRENZOPPCOST(B22,Grundparameter!C$7,D22,E22,F22,G22,H22,I22,AE22)</f>
        <v>11.474378108978271</v>
      </c>
    </row>
    <row r="23" spans="1:40" ht="12.75">
      <c r="A23" s="73" t="s">
        <v>87</v>
      </c>
      <c r="B23" s="26">
        <f>IF(A$1="Montag",Anrufvolumen!B22,IF(A$1="Dienstag",Anrufvolumen!C22,IF(A$1="Mittwoch",Anrufvolumen!D22,IF(A$1="Donnerstag",Anrufvolumen!E22,IF(A$1="Freitag",Anrufvolumen!F22,IF(A$1="Samstag",Anrufvolumen!G22,IF(A$1="Sonntag",Anrufvolumen!H22)))))))</f>
        <v>443</v>
      </c>
      <c r="C23" s="46">
        <f>Schichten!C30*Schichten!C$9+Schichten!D30*Schichten!D$9+Schichten!E30*Schichten!E$9+Schichten!F30*Schichten!F$9+Schichten!G30*Schichten!G$9+Schichten!H30*Schichten!H$9+Schichten!I30*Schichten!I$9+Schichten!J30*Schichten!J$9+Schichten!K30*Schichten!K$9+Schichten!L30*Schichten!L$9+Schichten!M30*Schichten!M$9+Schichten!N30*Schichten!N$9+Schichten!O30*Schichten!O$9+Schichten!P30*Schichten!P$9+Schichten!Q30*Schichten!Q$9+Schichten!R30*Schichten!R$9+Schichten!S30*Schichten!S$9+Schichten!T30*Schichten!T$9+Schichten!U30*Schichten!U$9+Schichten!V30*Schichten!V$9</f>
        <v>52</v>
      </c>
      <c r="D23" s="48">
        <f>Grundparameter!C$2</f>
        <v>167</v>
      </c>
      <c r="E23" s="49">
        <f>Grundparameter!C$3</f>
        <v>34</v>
      </c>
      <c r="F23" s="50">
        <f>Grundparameter!C$13</f>
        <v>0.15</v>
      </c>
      <c r="G23" s="49">
        <f>Grundparameter!C$12</f>
        <v>665.0857851010985</v>
      </c>
      <c r="H23" s="50">
        <f>Grundparameter!C$4</f>
        <v>0.28</v>
      </c>
      <c r="I23" s="51">
        <f>Grundparameter!C$5</f>
        <v>7</v>
      </c>
      <c r="J23" s="52">
        <f>Grundparameter!C$6</f>
        <v>23</v>
      </c>
      <c r="K23" s="5">
        <f>_XLL.AUSLASTUNG(B23,Grundparameter!C$7,D23,E23,F23,G23,H23,C23)</f>
        <v>0.9057977364938228</v>
      </c>
      <c r="L23" s="5">
        <f>_XLL.SERVICELEVEL(B23,Grundparameter!C$7,D23,E23,Grundparameter!C$8,F23,G23,H23,C23)</f>
        <v>0.8406512558979942</v>
      </c>
      <c r="M23" s="5">
        <f>_XLL.LOSTCALLS(B23,Grundparameter!C$7,D23,E23,F23,G23,H23,C23)</f>
        <v>0.04784578084945679</v>
      </c>
      <c r="N23" s="5">
        <f>_XLL.LOSTCALLSSOFORT(B23,Grundparameter!C$7,D23,E23,F23,G23,H23,C23)</f>
        <v>0.04184461054002508</v>
      </c>
      <c r="O23" s="5">
        <f t="shared" si="0"/>
        <v>0.0060011703094317095</v>
      </c>
      <c r="P23" s="6">
        <f>_XLL.WARTEZEIT(B23,Grundparameter!C$7,D23,E23,F23,G23,H23,C23)</f>
        <v>6.459796526184652</v>
      </c>
      <c r="Q23" s="6">
        <f>_XLL.BELEGTLEIT(B23,Grundparameter!C$7,D23,E23,F23,G23,H23,C23)</f>
        <v>42.802875716076</v>
      </c>
      <c r="R23" s="5">
        <f>_XLL.WARTEWAHRSCH(B23,Grundparameter!C$7,D23,E23,M23,C23)</f>
        <v>0.3812461161073326</v>
      </c>
      <c r="S23" s="7">
        <f>_XLL.OPPCOST(B23,Grundparameter!C$7,D23,E23,F23,G23,H23,I23,C23)</f>
        <v>148.3697664141655</v>
      </c>
      <c r="T23" s="8">
        <f>_XLL.GRENZOPPCOST(B23,Grundparameter!C$7,D23,E23,F23,G23,H23,I23,C23)</f>
        <v>21.048896312713623</v>
      </c>
      <c r="U23" s="41">
        <f>[1]!ErfAnzahlTSR_SL(B23,Grundparameter!C$7,D23,E23,Grundparameter!C$8,Datenblatt!F23,Datenblatt!G23,Datenblatt!H23,Grundparameter!C$9)</f>
        <v>51</v>
      </c>
      <c r="V23" s="5">
        <f>[1]!Auslastung(B23,Grundparameter!C$7,D23,E23,F23,G23,H23,U23)</f>
        <v>0.9163088777934024</v>
      </c>
      <c r="W23" s="5">
        <f>[1]!ServiceLevel(B23,Grundparameter!C$7,D23,E23,Grundparameter!C$8,F23,G23,H23,U23)</f>
        <v>0.8069876391403239</v>
      </c>
      <c r="X23" s="5">
        <f>[1]!LostCalls(B23,Grundparameter!C$7,D23,E23,F23,G23,H23,U23)</f>
        <v>0.05531984567642212</v>
      </c>
      <c r="Y23" s="5">
        <f>[1]!LostCallsSofort(B23,Grundparameter!C$7,D23,E23,F23,G23,H23,U23)</f>
        <v>0.0479034709558016</v>
      </c>
      <c r="Z23" s="6">
        <f>[1]!WarteZeit(B23,Grundparameter!C$7,D23,E23,F23,G23,H23,U23)</f>
        <v>7.957417991757829</v>
      </c>
      <c r="AA23" s="6">
        <f>[1]!BelegtLeit(B23,Grundparameter!C$7,D23,E23,F23,G23,H23,U23)</f>
        <v>43.59887964091091</v>
      </c>
      <c r="AB23" s="5">
        <f>[1]!WarteWahrsch(B23,Grundparameter!C$7,D23,E23,M23,U23)</f>
        <v>0.47248269677400184</v>
      </c>
      <c r="AC23" s="7">
        <f>[1]!OppCost(B23,Grundparameter!C$7,D23,E23,F23,G23,H23,I23,U23)</f>
        <v>171.546841442585</v>
      </c>
      <c r="AD23" s="8">
        <f>[1]!GrenzOppCost(B23,Grundparameter!C$7,D23,E23,F23,G23,H23,I23,U23)</f>
        <v>23.177075028419495</v>
      </c>
      <c r="AE23" s="9">
        <f>_XLL.OPTANZTSR(B23,Grundparameter!C$7,D23,E23,F23,G23,H23,I23,J23)</f>
        <v>58</v>
      </c>
      <c r="AF23" s="5">
        <f>_XLL.AUSLASTUNG(B23,Grundparameter!C$7,D23,E23,F23,G23,H23,AE23)</f>
        <v>0.8390768375530325</v>
      </c>
      <c r="AG23" s="5">
        <f>_XLL.SERVICELEVEL(B23,Grundparameter!C$7,D23,E23,Grundparameter!C$8,F23,G23,H23,AE23)</f>
        <v>0.9575499712505803</v>
      </c>
      <c r="AH23" s="5">
        <f>_XLL.LOSTCALLS(B23,Grundparameter!C$7,D23,E23,F23,G23,H23,AE23)</f>
        <v>0.016209900379180908</v>
      </c>
      <c r="AI23" s="5">
        <f>[1]!LostCallsSofort(B23,Grundparameter!C$7,D23,E23,F23,G23,H23,AE23)</f>
        <v>0.014686498955290617</v>
      </c>
      <c r="AJ23" s="6">
        <f>_XLL.WARTEZEIT(B23,Grundparameter!C$7,D23,E23,F23,G23,H23,AE23)</f>
        <v>1.6659901575250953</v>
      </c>
      <c r="AK23" s="6">
        <f>_XLL.BELEGTLEIT(B23,Grundparameter!C$7,D23,E23,F23,G23,H23,AE23)</f>
        <v>41.13953432793257</v>
      </c>
      <c r="AL23" s="5">
        <f>_XLL.WARTEWAHRSCH(B23,Grundparameter!C$7,D23,E23,M23,AE23)</f>
        <v>0.08460204904977363</v>
      </c>
      <c r="AM23" s="7">
        <f>_XLL.OPPCOST(B23,Grundparameter!C$7,D23,E23,F23,G23,H23,I23,AE23)</f>
        <v>50.266901075839996</v>
      </c>
      <c r="AN23" s="8">
        <f>_XLL.GRENZOPPCOST(B23,Grundparameter!C$7,D23,E23,F23,G23,H23,I23,AE23)</f>
        <v>10.045728087425232</v>
      </c>
    </row>
    <row r="24" spans="1:40" ht="12.75">
      <c r="A24" s="74" t="s">
        <v>88</v>
      </c>
      <c r="B24" s="27">
        <f>IF(A$1="Montag",Anrufvolumen!B23,IF(A$1="Dienstag",Anrufvolumen!C23,IF(A$1="Mittwoch",Anrufvolumen!D23,IF(A$1="Donnerstag",Anrufvolumen!E23,IF(A$1="Freitag",Anrufvolumen!F23,IF(A$1="Samstag",Anrufvolumen!G23,IF(A$1="Sonntag",Anrufvolumen!H23)))))))</f>
        <v>439</v>
      </c>
      <c r="C24" s="47">
        <f>Schichten!C31*Schichten!C$9+Schichten!D31*Schichten!D$9+Schichten!E31*Schichten!E$9+Schichten!F31*Schichten!F$9+Schichten!G31*Schichten!G$9+Schichten!H31*Schichten!H$9+Schichten!I31*Schichten!I$9+Schichten!J31*Schichten!J$9+Schichten!K31*Schichten!K$9+Schichten!L31*Schichten!L$9+Schichten!M31*Schichten!M$9+Schichten!N31*Schichten!N$9+Schichten!O31*Schichten!O$9+Schichten!P31*Schichten!P$9+Schichten!Q31*Schichten!Q$9+Schichten!R31*Schichten!R$9+Schichten!S31*Schichten!S$9+Schichten!T31*Schichten!T$9+Schichten!U31*Schichten!U$9+Schichten!V31*Schichten!V$9</f>
        <v>57</v>
      </c>
      <c r="D24" s="53">
        <f>Grundparameter!C$2</f>
        <v>167</v>
      </c>
      <c r="E24" s="54">
        <f>Grundparameter!C$3</f>
        <v>34</v>
      </c>
      <c r="F24" s="55">
        <f>Grundparameter!C$13</f>
        <v>0.15</v>
      </c>
      <c r="G24" s="54">
        <f>Grundparameter!C$12</f>
        <v>665.0857851010985</v>
      </c>
      <c r="H24" s="55">
        <f>Grundparameter!C$4</f>
        <v>0.28</v>
      </c>
      <c r="I24" s="56">
        <f>Grundparameter!C$5</f>
        <v>7</v>
      </c>
      <c r="J24" s="57">
        <f>Grundparameter!C$6</f>
        <v>23</v>
      </c>
      <c r="K24" s="10">
        <f>_XLL.AUSLASTUNG(B24,Grundparameter!C$7,D24,E24,F24,G24,H24,C24)</f>
        <v>0.8444313695922232</v>
      </c>
      <c r="L24" s="10">
        <f>_XLL.SERVICELEVEL(B24,Grundparameter!C$7,D24,E24,Grundparameter!C$8,F24,G24,H24,C24)</f>
        <v>0.9510634816028116</v>
      </c>
      <c r="M24" s="10">
        <f>_XLL.LOSTCALLS(B24,Grundparameter!C$7,D24,E24,F24,G24,H24,C24)</f>
        <v>0.018136441707611084</v>
      </c>
      <c r="N24" s="10">
        <f>_XLL.LOSTCALLSSOFORT(B24,Grundparameter!C$7,D24,E24,F24,G24,H24,C24)</f>
        <v>0.016378981454287032</v>
      </c>
      <c r="O24" s="10">
        <f t="shared" si="0"/>
        <v>0.0017574602533240516</v>
      </c>
      <c r="P24" s="11">
        <f>_XLL.WARTEZEIT(B24,Grundparameter!C$7,D24,E24,F24,G24,H24,C24)</f>
        <v>1.9203800437169773</v>
      </c>
      <c r="Q24" s="11">
        <f>_XLL.BELEGTLEIT(B24,Grundparameter!C$7,D24,E24,F24,G24,H24,C24)</f>
        <v>40.80899779121096</v>
      </c>
      <c r="R24" s="10">
        <f>_XLL.WARTEWAHRSCH(B24,Grundparameter!C$7,D24,E24,M24,C24)</f>
        <v>0.15069735323909883</v>
      </c>
      <c r="S24" s="12">
        <f>_XLL.OPPCOST(B24,Grundparameter!C$7,D24,E24,F24,G24,H24,I24,C24)</f>
        <v>55.73328536748886</v>
      </c>
      <c r="T24" s="13">
        <f>_XLL.GRENZOPPCOST(B24,Grundparameter!C$7,D24,E24,F24,G24,H24,I24,C24)</f>
        <v>10.900519847869873</v>
      </c>
      <c r="U24" s="40">
        <f>[1]!ErfAnzahlTSR_SL(B24,Grundparameter!C$7,D24,E24,Grundparameter!C$8,Datenblatt!F24,Datenblatt!G24,Datenblatt!H24,Grundparameter!C$9)</f>
        <v>51</v>
      </c>
      <c r="V24" s="10">
        <f>[1]!Auslastung(B24,Grundparameter!C$7,D24,E24,F24,G24,H24,U24)</f>
        <v>0.9112430172204192</v>
      </c>
      <c r="W24" s="10">
        <f>[1]!ServiceLevel(B24,Grundparameter!C$7,D24,E24,Grundparameter!C$8,F24,G24,H24,U24)</f>
        <v>0.8206582973033266</v>
      </c>
      <c r="X24" s="10">
        <f>[1]!LostCalls(B24,Grundparameter!C$7,D24,E24,F24,G24,H24,U24)</f>
        <v>0.051982581615448</v>
      </c>
      <c r="Y24" s="10">
        <f>[1]!LostCallsSofort(B24,Grundparameter!C$7,D24,E24,F24,G24,H24,U24)</f>
        <v>0.04514381575476923</v>
      </c>
      <c r="Z24" s="11">
        <f>[1]!WarteZeit(B24,Grundparameter!C$7,D24,E24,F24,G24,H24,U24)</f>
        <v>7.350697196984351</v>
      </c>
      <c r="AA24" s="11">
        <f>[1]!BelegtLeit(B24,Grundparameter!C$7,D24,E24,F24,G24,H24,U24)</f>
        <v>42.83345426699294</v>
      </c>
      <c r="AB24" s="10">
        <f>[1]!WarteWahrsch(B24,Grundparameter!C$7,D24,E24,M24,U24)</f>
        <v>0.5871428594942713</v>
      </c>
      <c r="AC24" s="12">
        <f>[1]!OppCost(B24,Grundparameter!C$7,D24,E24,F24,G24,H24,I24,U24)</f>
        <v>159.7424733042717</v>
      </c>
      <c r="AD24" s="13">
        <f>[1]!GrenzOppCost(B24,Grundparameter!C$7,D24,E24,F24,G24,H24,I24,U24)</f>
        <v>22.23697257041931</v>
      </c>
      <c r="AE24" s="14">
        <f>_XLL.OPTANZTSR(B24,Grundparameter!C$7,D24,E24,F24,G24,H24,I24,J24)</f>
        <v>57</v>
      </c>
      <c r="AF24" s="10">
        <f>_XLL.AUSLASTUNG(B24,Grundparameter!C$7,D24,E24,F24,G24,H24,AE24)</f>
        <v>0.8444313695922232</v>
      </c>
      <c r="AG24" s="10">
        <f>_XLL.SERVICELEVEL(B24,Grundparameter!C$7,D24,E24,Grundparameter!C$8,F24,G24,H24,AE24)</f>
        <v>0.9510634816028116</v>
      </c>
      <c r="AH24" s="10">
        <f>_XLL.LOSTCALLS(B24,Grundparameter!C$7,D24,E24,F24,G24,H24,AE24)</f>
        <v>0.018136441707611084</v>
      </c>
      <c r="AI24" s="10">
        <f>[1]!LostCallsSofort(B24,Grundparameter!C$7,D24,E24,F24,G24,H24,AE24)</f>
        <v>0.016378981454287032</v>
      </c>
      <c r="AJ24" s="11">
        <f>_XLL.WARTEZEIT(B24,Grundparameter!C$7,D24,E24,F24,G24,H24,AE24)</f>
        <v>1.9203800437169773</v>
      </c>
      <c r="AK24" s="11">
        <f>_XLL.BELEGTLEIT(B24,Grundparameter!C$7,D24,E24,F24,G24,H24,AE24)</f>
        <v>40.80899779121096</v>
      </c>
      <c r="AL24" s="10">
        <f>_XLL.WARTEWAHRSCH(B24,Grundparameter!C$7,D24,E24,M24,AE24)</f>
        <v>0.15069735323909883</v>
      </c>
      <c r="AM24" s="12">
        <f>_XLL.OPPCOST(B24,Grundparameter!C$7,D24,E24,F24,G24,H24,I24,AE24)</f>
        <v>55.73328536748886</v>
      </c>
      <c r="AN24" s="13">
        <f>_XLL.GRENZOPPCOST(B24,Grundparameter!C$7,D24,E24,F24,G24,H24,I24,AE24)</f>
        <v>10.900519847869873</v>
      </c>
    </row>
    <row r="25" spans="1:40" ht="12.75">
      <c r="A25" s="73" t="s">
        <v>89</v>
      </c>
      <c r="B25" s="26">
        <f>IF(A$1="Montag",Anrufvolumen!B24,IF(A$1="Dienstag",Anrufvolumen!C24,IF(A$1="Mittwoch",Anrufvolumen!D24,IF(A$1="Donnerstag",Anrufvolumen!E24,IF(A$1="Freitag",Anrufvolumen!F24,IF(A$1="Samstag",Anrufvolumen!G24,IF(A$1="Sonntag",Anrufvolumen!H24)))))))</f>
        <v>428</v>
      </c>
      <c r="C25" s="46">
        <f>Schichten!C32*Schichten!C$9+Schichten!D32*Schichten!D$9+Schichten!E32*Schichten!E$9+Schichten!F32*Schichten!F$9+Schichten!G32*Schichten!G$9+Schichten!H32*Schichten!H$9+Schichten!I32*Schichten!I$9+Schichten!J32*Schichten!J$9+Schichten!K32*Schichten!K$9+Schichten!L32*Schichten!L$9+Schichten!M32*Schichten!M$9+Schichten!N32*Schichten!N$9+Schichten!O32*Schichten!O$9+Schichten!P32*Schichten!P$9+Schichten!Q32*Schichten!Q$9+Schichten!R32*Schichten!R$9+Schichten!S32*Schichten!S$9+Schichten!T32*Schichten!T$9+Schichten!U32*Schichten!U$9+Schichten!V32*Schichten!V$9</f>
        <v>43</v>
      </c>
      <c r="D25" s="48">
        <f>Grundparameter!C$2</f>
        <v>167</v>
      </c>
      <c r="E25" s="49">
        <f>Grundparameter!C$3</f>
        <v>34</v>
      </c>
      <c r="F25" s="50">
        <f>Grundparameter!C$13</f>
        <v>0.15</v>
      </c>
      <c r="G25" s="49">
        <f>Grundparameter!C$12</f>
        <v>665.0857851010985</v>
      </c>
      <c r="H25" s="50">
        <f>Grundparameter!C$4</f>
        <v>0.28</v>
      </c>
      <c r="I25" s="51">
        <f>Grundparameter!C$5</f>
        <v>7</v>
      </c>
      <c r="J25" s="52">
        <f>Grundparameter!C$6</f>
        <v>23</v>
      </c>
      <c r="K25" s="5">
        <f>_XLL.AUSLASTUNG(B25,Grundparameter!C$7,D25,E25,F25,G25,H25,C25)</f>
        <v>0.9744819075100182</v>
      </c>
      <c r="L25" s="5">
        <f>_XLL.SERVICELEVEL(B25,Grundparameter!C$7,D25,E25,Grundparameter!C$8,F25,G25,H25,C25)</f>
        <v>0.4310078770515479</v>
      </c>
      <c r="M25" s="5">
        <f>_XLL.LOSTCALLS(B25,Grundparameter!C$7,D25,E25,F25,G25,H25,C25)</f>
        <v>0.12325173616409302</v>
      </c>
      <c r="N25" s="5">
        <f>_XLL.LOSTCALLSSOFORT(B25,Grundparameter!C$7,D25,E25,F25,G25,H25,C25)</f>
        <v>0.09067013189157533</v>
      </c>
      <c r="O25" s="5">
        <f t="shared" si="0"/>
        <v>0.03258160427251769</v>
      </c>
      <c r="P25" s="6">
        <f>_XLL.WARTEZEIT(B25,Grundparameter!C$7,D25,E25,F25,G25,H25,C25)</f>
        <v>34.73537552036182</v>
      </c>
      <c r="Q25" s="6">
        <f>_XLL.BELEGTLEIT(B25,Grundparameter!C$7,D25,E25,F25,G25,H25,C25)</f>
        <v>65.8677836939142</v>
      </c>
      <c r="R25" s="5">
        <f>_XLL.WARTEWAHRSCH(B25,Grundparameter!C$7,D25,E25,M25,C25)</f>
        <v>0.8109438847600483</v>
      </c>
      <c r="S25" s="7">
        <f>_XLL.OPPCOST(B25,Grundparameter!C$7,D25,E25,F25,G25,H25,I25,C25)</f>
        <v>369.2622015476227</v>
      </c>
      <c r="T25" s="8">
        <f>_XLL.GRENZOPPCOST(B25,Grundparameter!C$7,D25,E25,F25,G25,H25,I25,C25)</f>
        <v>40.15877628326416</v>
      </c>
      <c r="U25" s="41">
        <f>[1]!ErfAnzahlTSR_SL(B25,Grundparameter!C$7,D25,E25,Grundparameter!C$8,Datenblatt!F25,Datenblatt!G25,Datenblatt!H25,Grundparameter!C$9)</f>
        <v>50</v>
      </c>
      <c r="V25" s="5">
        <f>[1]!Auslastung(B25,Grundparameter!C$7,D25,E25,F25,G25,H25,U25)</f>
        <v>0.9077342121362686</v>
      </c>
      <c r="W25" s="5">
        <f>[1]!ServiceLevel(B25,Grundparameter!C$7,D25,E25,Grundparameter!C$8,F25,G25,H25,U25)</f>
        <v>0.8268076396257823</v>
      </c>
      <c r="X25" s="5">
        <f>[1]!LostCalls(B25,Grundparameter!C$7,D25,E25,F25,G25,H25,U25)</f>
        <v>0.05035477876663208</v>
      </c>
      <c r="Y25" s="5">
        <f>[1]!LostCallsSofort(B25,Grundparameter!C$7,D25,E25,F25,G25,H25,U25)</f>
        <v>0.043771249853793937</v>
      </c>
      <c r="Z25" s="6">
        <f>[1]!WarteZeit(B25,Grundparameter!C$7,D25,E25,F25,G25,H25,U25)</f>
        <v>7.08333746390304</v>
      </c>
      <c r="AA25" s="6">
        <f>[1]!BelegtLeit(B25,Grundparameter!C$7,D25,E25,F25,G25,H25,U25)</f>
        <v>41.63339314064665</v>
      </c>
      <c r="AB25" s="5">
        <f>[1]!WarteWahrsch(B25,Grundparameter!C$7,D25,E25,M25,U25)</f>
        <v>0.15942712374185547</v>
      </c>
      <c r="AC25" s="7">
        <f>[1]!OppCost(B25,Grundparameter!C$7,D25,E25,F25,G25,H25,I25,U25)</f>
        <v>150.8629171848297</v>
      </c>
      <c r="AD25" s="8">
        <f>[1]!GrenzOppCost(B25,Grundparameter!C$7,D25,E25,F25,G25,H25,I25,U25)</f>
        <v>21.605851650238037</v>
      </c>
      <c r="AE25" s="9">
        <f>_XLL.OPTANZTSR(B25,Grundparameter!C$7,D25,E25,F25,G25,H25,I25,J25)</f>
        <v>56</v>
      </c>
      <c r="AF25" s="5">
        <f>_XLL.AUSLASTUNG(B25,Grundparameter!C$7,D25,E25,F25,G25,H25,AE25)</f>
        <v>0.8389763321550119</v>
      </c>
      <c r="AG25" s="5">
        <f>_XLL.SERVICELEVEL(B25,Grundparameter!C$7,D25,E25,Grundparameter!C$8,F25,G25,H25,AE25)</f>
        <v>0.9545234123786982</v>
      </c>
      <c r="AH25" s="5">
        <f>_XLL.LOSTCALLS(B25,Grundparameter!C$7,D25,E25,F25,G25,H25,AE25)</f>
        <v>0.016961753368377686</v>
      </c>
      <c r="AI25" s="5">
        <f>[1]!LostCallsSofort(B25,Grundparameter!C$7,D25,E25,F25,G25,H25,AE25)</f>
        <v>0.015330413871888517</v>
      </c>
      <c r="AJ25" s="6">
        <f>_XLL.WARTEZEIT(B25,Grundparameter!C$7,D25,E25,F25,G25,H25,AE25)</f>
        <v>1.7839214695512489</v>
      </c>
      <c r="AK25" s="6">
        <f>_XLL.BELEGTLEIT(B25,Grundparameter!C$7,D25,E25,F25,G25,H25,AE25)</f>
        <v>39.77077230635274</v>
      </c>
      <c r="AL25" s="5">
        <f>_XLL.WARTEWAHRSCH(B25,Grundparameter!C$7,D25,E25,M25,AE25)</f>
        <v>0.02472713356222999</v>
      </c>
      <c r="AM25" s="7">
        <f>_XLL.OPPCOST(B25,Grundparameter!C$7,D25,E25,F25,G25,H25,I25,AE25)</f>
        <v>50.817413091659546</v>
      </c>
      <c r="AN25" s="8">
        <f>_XLL.GRENZOPPCOST(B25,Grundparameter!C$7,D25,E25,F25,G25,H25,I25,AE25)</f>
        <v>10.222733974456787</v>
      </c>
    </row>
    <row r="26" spans="1:40" ht="12.75">
      <c r="A26" s="74" t="s">
        <v>90</v>
      </c>
      <c r="B26" s="27">
        <f>IF(A$1="Montag",Anrufvolumen!B25,IF(A$1="Dienstag",Anrufvolumen!C25,IF(A$1="Mittwoch",Anrufvolumen!D25,IF(A$1="Donnerstag",Anrufvolumen!E25,IF(A$1="Freitag",Anrufvolumen!F25,IF(A$1="Samstag",Anrufvolumen!G25,IF(A$1="Sonntag",Anrufvolumen!H25)))))))</f>
        <v>379</v>
      </c>
      <c r="C26" s="47">
        <f>Schichten!C33*Schichten!C$9+Schichten!D33*Schichten!D$9+Schichten!E33*Schichten!E$9+Schichten!F33*Schichten!F$9+Schichten!G33*Schichten!G$9+Schichten!H33*Schichten!H$9+Schichten!I33*Schichten!I$9+Schichten!J33*Schichten!J$9+Schichten!K33*Schichten!K$9+Schichten!L33*Schichten!L$9+Schichten!M33*Schichten!M$9+Schichten!N33*Schichten!N$9+Schichten!O33*Schichten!O$9+Schichten!P33*Schichten!P$9+Schichten!Q33*Schichten!Q$9+Schichten!R33*Schichten!R$9+Schichten!S33*Schichten!S$9+Schichten!T33*Schichten!T$9+Schichten!U33*Schichten!U$9+Schichten!V33*Schichten!V$9</f>
        <v>57</v>
      </c>
      <c r="D26" s="53">
        <f>Grundparameter!C$2</f>
        <v>167</v>
      </c>
      <c r="E26" s="54">
        <f>Grundparameter!C$3</f>
        <v>34</v>
      </c>
      <c r="F26" s="55">
        <f>Grundparameter!C$13</f>
        <v>0.15</v>
      </c>
      <c r="G26" s="54">
        <f>Grundparameter!C$12</f>
        <v>665.0857851010985</v>
      </c>
      <c r="H26" s="55">
        <f>Grundparameter!C$4</f>
        <v>0.28</v>
      </c>
      <c r="I26" s="56">
        <f>Grundparameter!C$5</f>
        <v>7</v>
      </c>
      <c r="J26" s="57">
        <f>Grundparameter!C$6</f>
        <v>23</v>
      </c>
      <c r="K26" s="10">
        <f>_XLL.AUSLASTUNG(B26,Grundparameter!C$7,D26,E26,F26,G26,H26,C26)</f>
        <v>0.7407593683454029</v>
      </c>
      <c r="L26" s="10">
        <f>_XLL.SERVICELEVEL(B26,Grundparameter!C$7,D26,E26,Grundparameter!C$8,F26,G26,H26,C26)</f>
        <v>0.994849357917246</v>
      </c>
      <c r="M26" s="10">
        <f>_XLL.LOSTCALLS(B26,Grundparameter!C$7,D26,E26,F26,G26,H26,C26)</f>
        <v>0.0023246407508850098</v>
      </c>
      <c r="N26" s="10">
        <f>_XLL.LOSTCALLSSOFORT(B26,Grundparameter!C$7,D26,E26,F26,G26,H26,C26)</f>
        <v>0.002139779054822525</v>
      </c>
      <c r="O26" s="10">
        <f t="shared" si="0"/>
        <v>0.0001848616960624847</v>
      </c>
      <c r="P26" s="11">
        <f>_XLL.WARTEZEIT(B26,Grundparameter!C$7,D26,E26,F26,G26,H26,C26)</f>
        <v>0.20363367355859402</v>
      </c>
      <c r="Q26" s="11">
        <f>_XLL.BELEGTLEIT(B26,Grundparameter!C$7,D26,E26,F26,G26,H26,C26)</f>
        <v>35.13760567606487</v>
      </c>
      <c r="R26" s="10">
        <f>_XLL.WARTEWAHRSCH(B26,Grundparameter!C$7,D26,E26,M26,C26)</f>
        <v>0.01979629580980343</v>
      </c>
      <c r="S26" s="12">
        <f>_XLL.OPPCOST(B26,Grundparameter!C$7,D26,E26,F26,G26,H26,I26,C26)</f>
        <v>6.167271912097931</v>
      </c>
      <c r="T26" s="13">
        <f>_XLL.GRENZOPPCOST(B26,Grundparameter!C$7,D26,E26,F26,G26,H26,I26,C26)</f>
        <v>1.8428601026535034</v>
      </c>
      <c r="U26" s="40">
        <f>[1]!ErfAnzahlTSR_SL(B26,Grundparameter!C$7,D26,E26,Grundparameter!C$8,Datenblatt!F26,Datenblatt!G26,Datenblatt!H26,Grundparameter!C$9)</f>
        <v>45</v>
      </c>
      <c r="V26" s="10">
        <f>[1]!Auslastung(B26,Grundparameter!C$7,D26,E26,F26,G26,H26,U26)</f>
        <v>0.8963683274476616</v>
      </c>
      <c r="W26" s="10">
        <f>[1]!ServiceLevel(B26,Grundparameter!C$7,D26,E26,Grundparameter!C$8,F26,G26,H26,U26)</f>
        <v>0.836580952974796</v>
      </c>
      <c r="X26" s="10">
        <f>[1]!LostCalls(B26,Grundparameter!C$7,D26,E26,F26,G26,H26,U26)</f>
        <v>0.04690486192703247</v>
      </c>
      <c r="Y26" s="10">
        <f>[1]!LostCallsSofort(B26,Grundparameter!C$7,D26,E26,F26,G26,H26,U26)</f>
        <v>0.04071011429299702</v>
      </c>
      <c r="Z26" s="11">
        <f>[1]!WarteZeit(B26,Grundparameter!C$7,D26,E26,F26,G26,H26,U26)</f>
        <v>6.6839172573478995</v>
      </c>
      <c r="AA26" s="11">
        <f>[1]!BelegtLeit(B26,Grundparameter!C$7,D26,E26,F26,G26,H26,U26)</f>
        <v>36.72576386454414</v>
      </c>
      <c r="AB26" s="10">
        <f>[1]!WarteWahrsch(B26,Grundparameter!C$7,D26,E26,M26,U26)</f>
        <v>0.5768551121446108</v>
      </c>
      <c r="AC26" s="12">
        <f>[1]!OppCost(B26,Grundparameter!C$7,D26,E26,F26,G26,H26,I26,U26)</f>
        <v>124.43859869241714</v>
      </c>
      <c r="AD26" s="13">
        <f>[1]!GrenzOppCost(B26,Grundparameter!C$7,D26,E26,F26,G26,H26,I26,U26)</f>
        <v>19.667400240898132</v>
      </c>
      <c r="AE26" s="14">
        <f>_XLL.OPTANZTSR(B26,Grundparameter!C$7,D26,E26,F26,G26,H26,I26,J26)</f>
        <v>50</v>
      </c>
      <c r="AF26" s="10">
        <f>_XLL.AUSLASTUNG(B26,Grundparameter!C$7,D26,E26,F26,G26,H26,AE26)</f>
        <v>0.8316192505856356</v>
      </c>
      <c r="AG26" s="10">
        <f>_XLL.SERVICELEVEL(B26,Grundparameter!C$7,D26,E26,Grundparameter!C$8,F26,G26,H26,AE26)</f>
        <v>0.9504534712298545</v>
      </c>
      <c r="AH26" s="10">
        <f>_XLL.LOSTCALLS(B26,Grundparameter!C$7,D26,E26,F26,G26,H26,AE26)</f>
        <v>0.017501771450042725</v>
      </c>
      <c r="AI26" s="10">
        <f>[1]!LostCallsSofort(B26,Grundparameter!C$7,D26,E26,F26,G26,H26,AE26)</f>
        <v>0.01572668122404516</v>
      </c>
      <c r="AJ26" s="11">
        <f>_XLL.WARTEZEIT(B26,Grundparameter!C$7,D26,E26,F26,G26,H26,AE26)</f>
        <v>1.9425906916657065</v>
      </c>
      <c r="AK26" s="11">
        <f>_XLL.BELEGTLEIT(B26,Grundparameter!C$7,D26,E26,F26,G26,H26,AE26)</f>
        <v>35.26240876217789</v>
      </c>
      <c r="AL26" s="10">
        <f>_XLL.WARTEWAHRSCH(B26,Grundparameter!C$7,D26,E26,M26,AE26)</f>
        <v>0.17516253822981143</v>
      </c>
      <c r="AM26" s="12">
        <f>_XLL.OPPCOST(B26,Grundparameter!C$7,D26,E26,F26,G26,H26,I26,AE26)</f>
        <v>46.43219965696335</v>
      </c>
      <c r="AN26" s="13">
        <f>_XLL.GRENZOPPCOST(B26,Grundparameter!C$7,D26,E26,F26,G26,H26,I26,AE26)</f>
        <v>9.875288605690002</v>
      </c>
    </row>
    <row r="27" spans="1:40" ht="12.75">
      <c r="A27" s="73" t="s">
        <v>91</v>
      </c>
      <c r="B27" s="26">
        <f>IF(A$1="Montag",Anrufvolumen!B26,IF(A$1="Dienstag",Anrufvolumen!C26,IF(A$1="Mittwoch",Anrufvolumen!D26,IF(A$1="Donnerstag",Anrufvolumen!E26,IF(A$1="Freitag",Anrufvolumen!F26,IF(A$1="Samstag",Anrufvolumen!G26,IF(A$1="Sonntag",Anrufvolumen!H26)))))))</f>
        <v>376</v>
      </c>
      <c r="C27" s="46">
        <f>Schichten!C34*Schichten!C$9+Schichten!D34*Schichten!D$9+Schichten!E34*Schichten!E$9+Schichten!F34*Schichten!F$9+Schichten!G34*Schichten!G$9+Schichten!H34*Schichten!H$9+Schichten!I34*Schichten!I$9+Schichten!J34*Schichten!J$9+Schichten!K34*Schichten!K$9+Schichten!L34*Schichten!L$9+Schichten!M34*Schichten!M$9+Schichten!N34*Schichten!N$9+Schichten!O34*Schichten!O$9+Schichten!P34*Schichten!P$9+Schichten!Q34*Schichten!Q$9+Schichten!R34*Schichten!R$9+Schichten!S34*Schichten!S$9+Schichten!T34*Schichten!T$9+Schichten!U34*Schichten!U$9+Schichten!V34*Schichten!V$9</f>
        <v>42</v>
      </c>
      <c r="D27" s="48">
        <f>Grundparameter!C$2</f>
        <v>167</v>
      </c>
      <c r="E27" s="49">
        <f>Grundparameter!C$3</f>
        <v>34</v>
      </c>
      <c r="F27" s="50">
        <f>Grundparameter!C$13</f>
        <v>0.15</v>
      </c>
      <c r="G27" s="49">
        <f>Grundparameter!C$12</f>
        <v>665.0857851010985</v>
      </c>
      <c r="H27" s="50">
        <f>Grundparameter!C$4</f>
        <v>0.28</v>
      </c>
      <c r="I27" s="51">
        <f>Grundparameter!C$5</f>
        <v>7</v>
      </c>
      <c r="J27" s="52">
        <f>Grundparameter!C$6</f>
        <v>23</v>
      </c>
      <c r="K27" s="5">
        <f>_XLL.AUSLASTUNG(B27,Grundparameter!C$7,D27,E27,F27,G27,H27,C27)</f>
        <v>0.9287343559757111</v>
      </c>
      <c r="L27" s="5">
        <f>_XLL.SERVICELEVEL(B27,Grundparameter!C$7,D27,E27,Grundparameter!C$8,F27,G27,H27,C27)</f>
        <v>0.719337753874701</v>
      </c>
      <c r="M27" s="5">
        <f>_XLL.LOSTCALLS(B27,Grundparameter!C$7,D27,E27,F27,G27,H27,C27)</f>
        <v>0.07097071409225464</v>
      </c>
      <c r="N27" s="5">
        <f>_XLL.LOSTCALLSSOFORT(B27,Grundparameter!C$7,D27,E27,F27,G27,H27,C27)</f>
        <v>0.05938500831229601</v>
      </c>
      <c r="O27" s="5">
        <f t="shared" si="0"/>
        <v>0.011585705779958627</v>
      </c>
      <c r="P27" s="6">
        <f>_XLL.WARTEZEIT(B27,Grundparameter!C$7,D27,E27,F27,G27,H27,C27)</f>
        <v>12.38959306962932</v>
      </c>
      <c r="Q27" s="6">
        <f>_XLL.BELEGTLEIT(B27,Grundparameter!C$7,D27,E27,F27,G27,H27,C27)</f>
        <v>39.422071835991005</v>
      </c>
      <c r="R27" s="5">
        <f>_XLL.WARTEWAHRSCH(B27,Grundparameter!C$7,D27,E27,M27,C27)</f>
        <v>0.5374492439253913</v>
      </c>
      <c r="S27" s="7">
        <f>_XLL.OPPCOST(B27,Grundparameter!C$7,D27,E27,F27,G27,H27,I27,C27)</f>
        <v>186.7949194908142</v>
      </c>
      <c r="T27" s="8">
        <f>_XLL.GRENZOPPCOST(B27,Grundparameter!C$7,D27,E27,F27,G27,H27,I27,C27)</f>
        <v>25.65104103088379</v>
      </c>
      <c r="U27" s="41">
        <f>[1]!ErfAnzahlTSR_SL(B27,Grundparameter!C$7,D27,E27,Grundparameter!C$8,Datenblatt!F27,Datenblatt!G27,Datenblatt!H27,Grundparameter!C$9)</f>
        <v>44</v>
      </c>
      <c r="V27" s="5">
        <f>[1]!Auslastung(B27,Grundparameter!C$7,D27,E27,F27,G27,H27,U27)</f>
        <v>0.9043224293716026</v>
      </c>
      <c r="W27" s="5">
        <f>[1]!ServiceLevel(B27,Grundparameter!C$7,D27,E27,Grundparameter!C$8,F27,G27,H27,U27)</f>
        <v>0.8119987379556173</v>
      </c>
      <c r="X27" s="5">
        <f>[1]!LostCalls(B27,Grundparameter!C$7,D27,E27,F27,G27,H27,U27)</f>
        <v>0.05231374502182007</v>
      </c>
      <c r="Y27" s="5">
        <f>[1]!LostCallsSofort(B27,Grundparameter!C$7,D27,E27,F27,G27,H27,U27)</f>
        <v>0.04507340016973582</v>
      </c>
      <c r="Z27" s="6">
        <f>[1]!WarteZeit(B27,Grundparameter!C$7,D27,E27,F27,G27,H27,U27)</f>
        <v>7.794300314238565</v>
      </c>
      <c r="AA27" s="6">
        <f>[1]!BelegtLeit(B27,Grundparameter!C$7,D27,E27,F27,G27,H27,U27)</f>
        <v>36.93986669980733</v>
      </c>
      <c r="AB27" s="5">
        <f>[1]!WarteWahrsch(B27,Grundparameter!C$7,D27,E27,M27,U27)</f>
        <v>0.3363319748650382</v>
      </c>
      <c r="AC27" s="7">
        <f>[1]!OppCost(B27,Grundparameter!C$7,D27,E27,F27,G27,H27,I27,U27)</f>
        <v>137.68977689743042</v>
      </c>
      <c r="AD27" s="8">
        <f>[1]!GrenzOppCost(B27,Grundparameter!C$7,D27,E27,F27,G27,H27,I27,U27)</f>
        <v>21.047571182250977</v>
      </c>
      <c r="AE27" s="9">
        <f>_XLL.OPTANZTSR(B27,Grundparameter!C$7,D27,E27,F27,G27,H27,I27,J27)</f>
        <v>49</v>
      </c>
      <c r="AF27" s="5">
        <f>_XLL.AUSLASTUNG(B27,Grundparameter!C$7,D27,E27,F27,G27,H27,AE27)</f>
        <v>0.8395091881881767</v>
      </c>
      <c r="AG27" s="5">
        <f>_XLL.SERVICELEVEL(B27,Grundparameter!C$7,D27,E27,Grundparameter!C$8,F27,G27,H27,AE27)</f>
        <v>0.9406513188528464</v>
      </c>
      <c r="AH27" s="5">
        <f>_XLL.LOSTCALLS(B27,Grundparameter!C$7,D27,E27,F27,G27,H27,AE27)</f>
        <v>0.02026158571243286</v>
      </c>
      <c r="AI27" s="5">
        <f>[1]!LostCallsSofort(B27,Grundparameter!C$7,D27,E27,F27,G27,H27,AE27)</f>
        <v>0.018128594423352646</v>
      </c>
      <c r="AJ27" s="6">
        <f>_XLL.WARTEZEIT(B27,Grundparameter!C$7,D27,E27,F27,G27,H27,AE27)</f>
        <v>2.3315018859412073</v>
      </c>
      <c r="AK27" s="6">
        <f>_XLL.BELEGTLEIT(B27,Grundparameter!C$7,D27,E27,F27,G27,H27,AE27)</f>
        <v>35.04984237518337</v>
      </c>
      <c r="AL27" s="5">
        <f>_XLL.WARTEWAHRSCH(B27,Grundparameter!C$7,D27,E27,M27,AE27)</f>
        <v>0.08401891954464226</v>
      </c>
      <c r="AM27" s="7">
        <f>_XLL.OPPCOST(B27,Grundparameter!C$7,D27,E27,F27,G27,H27,I27,AE27)</f>
        <v>53.32849359512329</v>
      </c>
      <c r="AN27" s="8">
        <f>_XLL.GRENZOPPCOST(B27,Grundparameter!C$7,D27,E27,F27,G27,H27,I27,AE27)</f>
        <v>10.973715782165527</v>
      </c>
    </row>
    <row r="28" spans="1:40" ht="12.75">
      <c r="A28" s="74" t="s">
        <v>92</v>
      </c>
      <c r="B28" s="27">
        <f>IF(A$1="Montag",Anrufvolumen!B27,IF(A$1="Dienstag",Anrufvolumen!C27,IF(A$1="Mittwoch",Anrufvolumen!D27,IF(A$1="Donnerstag",Anrufvolumen!E27,IF(A$1="Freitag",Anrufvolumen!F27,IF(A$1="Samstag",Anrufvolumen!G27,IF(A$1="Sonntag",Anrufvolumen!H27)))))))</f>
        <v>353</v>
      </c>
      <c r="C28" s="47">
        <f>Schichten!C35*Schichten!C$9+Schichten!D35*Schichten!D$9+Schichten!E35*Schichten!E$9+Schichten!F35*Schichten!F$9+Schichten!G35*Schichten!G$9+Schichten!H35*Schichten!H$9+Schichten!I35*Schichten!I$9+Schichten!J35*Schichten!J$9+Schichten!K35*Schichten!K$9+Schichten!L35*Schichten!L$9+Schichten!M35*Schichten!M$9+Schichten!N35*Schichten!N$9+Schichten!O35*Schichten!O$9+Schichten!P35*Schichten!P$9+Schichten!Q35*Schichten!Q$9+Schichten!R35*Schichten!R$9+Schichten!S35*Schichten!S$9+Schichten!T35*Schichten!T$9+Schichten!U35*Schichten!U$9+Schichten!V35*Schichten!V$9</f>
        <v>39</v>
      </c>
      <c r="D28" s="53">
        <f>Grundparameter!C$2</f>
        <v>167</v>
      </c>
      <c r="E28" s="54">
        <f>Grundparameter!C$3</f>
        <v>34</v>
      </c>
      <c r="F28" s="55">
        <f>Grundparameter!C$13</f>
        <v>0.15</v>
      </c>
      <c r="G28" s="54">
        <f>Grundparameter!C$12</f>
        <v>665.0857851010985</v>
      </c>
      <c r="H28" s="55">
        <f>Grundparameter!C$4</f>
        <v>0.28</v>
      </c>
      <c r="I28" s="56">
        <f>Grundparameter!C$5</f>
        <v>7</v>
      </c>
      <c r="J28" s="57">
        <f>Grundparameter!C$6</f>
        <v>23</v>
      </c>
      <c r="K28" s="10">
        <f>_XLL.AUSLASTUNG(B28,Grundparameter!C$7,D28,E28,F28,G28,H28,C28)</f>
        <v>0.932947583944879</v>
      </c>
      <c r="L28" s="10">
        <f>_XLL.SERVICELEVEL(B28,Grundparameter!C$7,D28,E28,Grundparameter!C$8,F28,G28,H28,C28)</f>
        <v>0.683554436646669</v>
      </c>
      <c r="M28" s="10">
        <f>_XLL.LOSTCALLS(B28,Grundparameter!C$7,D28,E28,F28,G28,H28,C28)</f>
        <v>0.0769534707069397</v>
      </c>
      <c r="N28" s="10">
        <f>_XLL.LOSTCALLSSOFORT(B28,Grundparameter!C$7,D28,E28,F28,G28,H28,C28)</f>
        <v>0.06341964009951484</v>
      </c>
      <c r="O28" s="10">
        <f t="shared" si="0"/>
        <v>0.013533830607424857</v>
      </c>
      <c r="P28" s="11">
        <f>_XLL.WARTEZEIT(B28,Grundparameter!C$7,D28,E28,F28,G28,H28,C28)</f>
        <v>14.463845653358431</v>
      </c>
      <c r="Q28" s="11">
        <f>_XLL.BELEGTLEIT(B28,Grundparameter!C$7,D28,E28,F28,G28,H28,C28)</f>
        <v>38.2160175856962</v>
      </c>
      <c r="R28" s="10">
        <f>_XLL.WARTEWAHRSCH(B28,Grundparameter!C$7,D28,E28,M28,C28)</f>
        <v>0.5730847888444813</v>
      </c>
      <c r="S28" s="12">
        <f>_XLL.OPPCOST(B28,Grundparameter!C$7,D28,E28,F28,G28,H28,I28,C28)</f>
        <v>190.152026116848</v>
      </c>
      <c r="T28" s="13">
        <f>_XLL.GRENZOPPCOST(B28,Grundparameter!C$7,D28,E28,F28,G28,H28,I28,C28)</f>
        <v>26.581060647964478</v>
      </c>
      <c r="U28" s="40">
        <f>[1]!ErfAnzahlTSR_SL(B28,Grundparameter!C$7,D28,E28,Grundparameter!C$8,Datenblatt!F28,Datenblatt!G28,Datenblatt!H28,Grundparameter!C$9)</f>
        <v>42</v>
      </c>
      <c r="V28" s="10">
        <f>[1]!Auslastung(B28,Grundparameter!C$7,D28,E28,F28,G28,H28,U28)</f>
        <v>0.8937597653719168</v>
      </c>
      <c r="W28" s="10">
        <f>[1]!ServiceLevel(B28,Grundparameter!C$7,D28,E28,Grundparameter!C$8,F28,G28,H28,U28)</f>
        <v>0.8288233471938933</v>
      </c>
      <c r="X28" s="10">
        <f>[1]!LostCalls(B28,Grundparameter!C$7,D28,E28,F28,G28,H28,U28)</f>
        <v>0.04770427942276001</v>
      </c>
      <c r="Y28" s="10">
        <f>[1]!LostCallsSofort(B28,Grundparameter!C$7,D28,E28,F28,G28,H28,U28)</f>
        <v>0.04116369651792613</v>
      </c>
      <c r="Z28" s="11">
        <f>[1]!WarteZeit(B28,Grundparameter!C$7,D28,E28,F28,G28,H28,U28)</f>
        <v>7.06210897066489</v>
      </c>
      <c r="AA28" s="11">
        <f>[1]!BelegtLeit(B28,Grundparameter!C$7,D28,E28,F28,G28,H28,U28)</f>
        <v>34.34692393456427</v>
      </c>
      <c r="AB28" s="10">
        <f>[1]!WarteWahrsch(B28,Grundparameter!C$7,D28,E28,M28,U28)</f>
        <v>0.2744746347910234</v>
      </c>
      <c r="AC28" s="12">
        <f>[1]!OppCost(B28,Grundparameter!C$7,D28,E28,F28,G28,H28,I28,U28)</f>
        <v>117.87727445363998</v>
      </c>
      <c r="AD28" s="13">
        <f>[1]!GrenzOppCost(B28,Grundparameter!C$7,D28,E28,F28,G28,H28,I28,U28)</f>
        <v>19.383631229400635</v>
      </c>
      <c r="AE28" s="14">
        <f>_XLL.OPTANZTSR(B28,Grundparameter!C$7,D28,E28,F28,G28,H28,I28,J28)</f>
        <v>46</v>
      </c>
      <c r="AF28" s="10">
        <f>_XLL.AUSLASTUNG(B28,Grundparameter!C$7,D28,E28,F28,G28,H28,AE28)</f>
        <v>0.8384855295458565</v>
      </c>
      <c r="AG28" s="10">
        <f>_XLL.SERVICELEVEL(B28,Grundparameter!C$7,D28,E28,Grundparameter!C$8,F28,G28,H28,AE28)</f>
        <v>0.934936997734906</v>
      </c>
      <c r="AH28" s="10">
        <f>_XLL.LOSTCALLS(B28,Grundparameter!C$7,D28,E28,F28,G28,H28,AE28)</f>
        <v>0.02151280641555786</v>
      </c>
      <c r="AI28" s="10">
        <f>[1]!LostCallsSofort(B28,Grundparameter!C$7,D28,E28,F28,G28,H28,AE28)</f>
        <v>0.019169662566398828</v>
      </c>
      <c r="AJ28" s="11">
        <f>_XLL.WARTEZEIT(B28,Grundparameter!C$7,D28,E28,F28,G28,H28,AE28)</f>
        <v>2.5610590892221214</v>
      </c>
      <c r="AK28" s="11">
        <f>_XLL.BELEGTLEIT(B28,Grundparameter!C$7,D28,E28,F28,G28,H28,AE28)</f>
        <v>32.96099549385059</v>
      </c>
      <c r="AL28" s="10">
        <f>_XLL.WARTEWAHRSCH(B28,Grundparameter!C$7,D28,E28,M28,AE28)</f>
        <v>0.08555376372035238</v>
      </c>
      <c r="AM28" s="12">
        <f>_XLL.OPPCOST(B28,Grundparameter!C$7,D28,E28,F28,G28,H28,I28,AE28)</f>
        <v>53.158144652843475</v>
      </c>
      <c r="AN28" s="13">
        <f>_XLL.GRENZOPPCOST(B28,Grundparameter!C$7,D28,E28,F28,G28,H28,I28,AE28)</f>
        <v>11.134895205497742</v>
      </c>
    </row>
    <row r="29" spans="1:40" ht="12.75">
      <c r="A29" s="73" t="s">
        <v>93</v>
      </c>
      <c r="B29" s="26">
        <f>IF(A$1="Montag",Anrufvolumen!B28,IF(A$1="Dienstag",Anrufvolumen!C28,IF(A$1="Mittwoch",Anrufvolumen!D28,IF(A$1="Donnerstag",Anrufvolumen!E28,IF(A$1="Freitag",Anrufvolumen!F28,IF(A$1="Samstag",Anrufvolumen!G28,IF(A$1="Sonntag",Anrufvolumen!H28)))))))</f>
        <v>338</v>
      </c>
      <c r="C29" s="46">
        <f>Schichten!C36*Schichten!C$9+Schichten!D36*Schichten!D$9+Schichten!E36*Schichten!E$9+Schichten!F36*Schichten!F$9+Schichten!G36*Schichten!G$9+Schichten!H36*Schichten!H$9+Schichten!I36*Schichten!I$9+Schichten!J36*Schichten!J$9+Schichten!K36*Schichten!K$9+Schichten!L36*Schichten!L$9+Schichten!M36*Schichten!M$9+Schichten!N36*Schichten!N$9+Schichten!O36*Schichten!O$9+Schichten!P36*Schichten!P$9+Schichten!Q36*Schichten!Q$9+Schichten!R36*Schichten!R$9+Schichten!S36*Schichten!S$9+Schichten!T36*Schichten!T$9+Schichten!U36*Schichten!U$9+Schichten!V36*Schichten!V$9</f>
        <v>47</v>
      </c>
      <c r="D29" s="48">
        <f>Grundparameter!C$2</f>
        <v>167</v>
      </c>
      <c r="E29" s="49">
        <f>Grundparameter!C$3</f>
        <v>34</v>
      </c>
      <c r="F29" s="50">
        <f>Grundparameter!C$13</f>
        <v>0.15</v>
      </c>
      <c r="G29" s="49">
        <f>Grundparameter!C$12</f>
        <v>665.0857851010985</v>
      </c>
      <c r="H29" s="50">
        <f>Grundparameter!C$4</f>
        <v>0.28</v>
      </c>
      <c r="I29" s="51">
        <f>Grundparameter!C$5</f>
        <v>7</v>
      </c>
      <c r="J29" s="52">
        <f>Grundparameter!C$6</f>
        <v>23</v>
      </c>
      <c r="K29" s="5">
        <f>_XLL.AUSLASTUNG(B29,Grundparameter!C$7,D29,E29,F29,G29,H29,C29)</f>
        <v>0.7945847772833303</v>
      </c>
      <c r="L29" s="5">
        <f>_XLL.SERVICELEVEL(B29,Grundparameter!C$7,D29,E29,Grundparameter!C$8,F29,G29,H29,C29)</f>
        <v>0.9709414666421643</v>
      </c>
      <c r="M29" s="5">
        <f>_XLL.LOSTCALLS(B29,Grundparameter!C$7,D29,E29,F29,G29,H29,C29)</f>
        <v>0.010540902614593506</v>
      </c>
      <c r="N29" s="5">
        <f>_XLL.LOSTCALLSSOFORT(B29,Grundparameter!C$7,D29,E29,F29,G29,H29,C29)</f>
        <v>0.009507768607259912</v>
      </c>
      <c r="O29" s="5">
        <f t="shared" si="0"/>
        <v>0.0010331340073335936</v>
      </c>
      <c r="P29" s="6">
        <f>_XLL.WARTEZEIT(B29,Grundparameter!C$7,D29,E29,F29,G29,H29,C29)</f>
        <v>1.1356161260423097</v>
      </c>
      <c r="Q29" s="6">
        <f>_XLL.BELEGTLEIT(B29,Grundparameter!C$7,D29,E29,F29,G29,H29,C29)</f>
        <v>31.367685635903808</v>
      </c>
      <c r="R29" s="5">
        <f>_XLL.WARTEWAHRSCH(B29,Grundparameter!C$7,D29,E29,M29,C29)</f>
        <v>0.08771058763381012</v>
      </c>
      <c r="S29" s="7">
        <f>_XLL.OPPCOST(B29,Grundparameter!C$7,D29,E29,F29,G29,H29,I29,C29)</f>
        <v>24.939775586128235</v>
      </c>
      <c r="T29" s="8">
        <f>_XLL.GRENZOPPCOST(B29,Grundparameter!C$7,D29,E29,F29,G29,H29,I29,C29)</f>
        <v>6.273055791854858</v>
      </c>
      <c r="U29" s="41">
        <f>[1]!ErfAnzahlTSR_SL(B29,Grundparameter!C$7,D29,E29,Grundparameter!C$8,Datenblatt!F29,Datenblatt!G29,Datenblatt!H29,Grundparameter!C$9)</f>
        <v>40</v>
      </c>
      <c r="V29" s="5">
        <f>[1]!Auslastung(B29,Grundparameter!C$7,D29,E29,F29,G29,H29,U29)</f>
        <v>0.895915300394098</v>
      </c>
      <c r="W29" s="5">
        <f>[1]!ServiceLevel(B29,Grundparameter!C$7,D29,E29,Grundparameter!C$8,F29,G29,H29,U29)</f>
        <v>0.8138161471142227</v>
      </c>
      <c r="X29" s="5">
        <f>[1]!LostCalls(B29,Grundparameter!C$7,D29,E29,F29,G29,H29,U29)</f>
        <v>0.05051809549331665</v>
      </c>
      <c r="Y29" s="5">
        <f>[1]!LostCallsSofort(B29,Grundparameter!C$7,D29,E29,F29,G29,H29,U29)</f>
        <v>0.04331829736592188</v>
      </c>
      <c r="Z29" s="6">
        <f>[1]!WarteZeit(B29,Grundparameter!C$7,D29,E29,F29,G29,H29,U29)</f>
        <v>7.768897725574282</v>
      </c>
      <c r="AA29" s="6">
        <f>[1]!BelegtLeit(B29,Grundparameter!C$7,D29,E29,F29,G29,H29,U29)</f>
        <v>33.17319762280449</v>
      </c>
      <c r="AB29" s="5">
        <f>[1]!WarteWahrsch(B29,Grundparameter!C$7,D29,E29,M29,U29)</f>
        <v>0.5722148024095967</v>
      </c>
      <c r="AC29" s="7">
        <f>[1]!OppCost(B29,Grundparameter!C$7,D29,E29,F29,G29,H29,I29,U29)</f>
        <v>119.5258139371872</v>
      </c>
      <c r="AD29" s="8">
        <f>[1]!GrenzOppCost(B29,Grundparameter!C$7,D29,E29,F29,G29,H29,I29,U29)</f>
        <v>19.816493272781372</v>
      </c>
      <c r="AE29" s="9">
        <f>_XLL.OPTANZTSR(B29,Grundparameter!C$7,D29,E29,F29,G29,H29,I29,J29)</f>
        <v>44</v>
      </c>
      <c r="AF29" s="5">
        <f>_XLL.AUSLASTUNG(B29,Grundparameter!C$7,D29,E29,F29,G29,H29,AE29)</f>
        <v>0.8383923485649355</v>
      </c>
      <c r="AG29" s="5">
        <f>_XLL.SERVICELEVEL(B29,Grundparameter!C$7,D29,E29,Grundparameter!C$8,F29,G29,H29,AE29)</f>
        <v>0.929623617666929</v>
      </c>
      <c r="AH29" s="5">
        <f>_XLL.LOSTCALLS(B29,Grundparameter!C$7,D29,E29,F29,G29,H29,AE29)</f>
        <v>0.022628366947174072</v>
      </c>
      <c r="AI29" s="5">
        <f>[1]!LostCallsSofort(B29,Grundparameter!C$7,D29,E29,F29,G29,H29,AE29)</f>
        <v>0.020087401734162354</v>
      </c>
      <c r="AJ29" s="6">
        <f>_XLL.WARTEZEIT(B29,Grundparameter!C$7,D29,E29,F29,G29,H29,AE29)</f>
        <v>2.7770888010515473</v>
      </c>
      <c r="AK29" s="6">
        <f>_XLL.BELEGTLEIT(B29,Grundparameter!C$7,D29,E29,F29,G29,H29,AE29)</f>
        <v>31.607119569351116</v>
      </c>
      <c r="AL29" s="5">
        <f>_XLL.WARTEWAHRSCH(B29,Grundparameter!C$7,D29,E29,M29,AE29)</f>
        <v>0.21181489373106804</v>
      </c>
      <c r="AM29" s="7">
        <f>_XLL.OPPCOST(B29,Grundparameter!C$7,D29,E29,F29,G29,H29,I29,AE29)</f>
        <v>53.538716197013855</v>
      </c>
      <c r="AN29" s="8">
        <f>_XLL.GRENZOPPCOST(B29,Grundparameter!C$7,D29,E29,F29,G29,H29,I29,AE29)</f>
        <v>11.327941179275513</v>
      </c>
    </row>
    <row r="30" spans="1:40" ht="12.75">
      <c r="A30" s="74" t="s">
        <v>94</v>
      </c>
      <c r="B30" s="27">
        <f>IF(A$1="Montag",Anrufvolumen!B29,IF(A$1="Dienstag",Anrufvolumen!C29,IF(A$1="Mittwoch",Anrufvolumen!D29,IF(A$1="Donnerstag",Anrufvolumen!E29,IF(A$1="Freitag",Anrufvolumen!F29,IF(A$1="Samstag",Anrufvolumen!G29,IF(A$1="Sonntag",Anrufvolumen!H29)))))))</f>
        <v>287</v>
      </c>
      <c r="C30" s="47">
        <f>Schichten!C37*Schichten!C$9+Schichten!D37*Schichten!D$9+Schichten!E37*Schichten!E$9+Schichten!F37*Schichten!F$9+Schichten!G37*Schichten!G$9+Schichten!H37*Schichten!H$9+Schichten!I37*Schichten!I$9+Schichten!J37*Schichten!J$9+Schichten!K37*Schichten!K$9+Schichten!L37*Schichten!L$9+Schichten!M37*Schichten!M$9+Schichten!N37*Schichten!N$9+Schichten!O37*Schichten!O$9+Schichten!P37*Schichten!P$9+Schichten!Q37*Schichten!Q$9+Schichten!R37*Schichten!R$9+Schichten!S37*Schichten!S$9+Schichten!T37*Schichten!T$9+Schichten!U37*Schichten!U$9+Schichten!V37*Schichten!V$9</f>
        <v>29</v>
      </c>
      <c r="D30" s="53">
        <f>Grundparameter!C$2</f>
        <v>167</v>
      </c>
      <c r="E30" s="54">
        <f>Grundparameter!C$3</f>
        <v>34</v>
      </c>
      <c r="F30" s="55">
        <f>Grundparameter!C$13</f>
        <v>0.15</v>
      </c>
      <c r="G30" s="54">
        <f>Grundparameter!C$12</f>
        <v>665.0857851010985</v>
      </c>
      <c r="H30" s="55">
        <f>Grundparameter!C$4</f>
        <v>0.28</v>
      </c>
      <c r="I30" s="56">
        <f>Grundparameter!C$5</f>
        <v>7</v>
      </c>
      <c r="J30" s="57">
        <f>Grundparameter!C$6</f>
        <v>23</v>
      </c>
      <c r="K30" s="10">
        <f>_XLL.AUSLASTUNG(B30,Grundparameter!C$7,D30,E30,F30,G30,H30,C30)</f>
        <v>0.966851278053618</v>
      </c>
      <c r="L30" s="10">
        <f>_XLL.SERVICELEVEL(B30,Grundparameter!C$7,D30,E30,Grundparameter!C$8,F30,G30,H30,C30)</f>
        <v>0.4139118023427469</v>
      </c>
      <c r="M30" s="10">
        <f>_XLL.LOSTCALLS(B30,Grundparameter!C$7,D30,E30,F30,G30,H30,C30)</f>
        <v>0.12511247396469116</v>
      </c>
      <c r="N30" s="10">
        <f>_XLL.LOSTCALLSSOFORT(B30,Grundparameter!C$7,D30,E30,F30,G30,H30,C30)</f>
        <v>0.08943689037720208</v>
      </c>
      <c r="O30" s="10">
        <f t="shared" si="0"/>
        <v>0.03567558358748908</v>
      </c>
      <c r="P30" s="11">
        <f>_XLL.WARTEZEIT(B30,Grundparameter!C$7,D30,E30,F30,G30,H30,C30)</f>
        <v>38.29459925466056</v>
      </c>
      <c r="Q30" s="11">
        <f>_XLL.BELEGTLEIT(B30,Grundparameter!C$7,D30,E30,F30,G30,H30,C30)</f>
        <v>46.7060793672731</v>
      </c>
      <c r="R30" s="10">
        <f>_XLL.WARTEWAHRSCH(B30,Grundparameter!C$7,D30,E30,M30,C30)</f>
        <v>0.8002846447714156</v>
      </c>
      <c r="S30" s="12">
        <f>_XLL.OPPCOST(B30,Grundparameter!C$7,D30,E30,F30,G30,H30,I30,C30)</f>
        <v>251.35096019506454</v>
      </c>
      <c r="T30" s="13">
        <f>_XLL.GRENZOPPCOST(B30,Grundparameter!C$7,D30,E30,F30,G30,H30,I30,C30)</f>
        <v>36.49155366420746</v>
      </c>
      <c r="U30" s="40">
        <f>[1]!ErfAnzahlTSR_SL(B30,Grundparameter!C$7,D30,E30,Grundparameter!C$8,Datenblatt!F30,Datenblatt!G30,Datenblatt!H30,Grundparameter!C$9)</f>
        <v>35</v>
      </c>
      <c r="V30" s="10">
        <f>[1]!Auslastung(B30,Grundparameter!C$7,D30,E30,F30,G30,H30,U30)</f>
        <v>0.8753364273508389</v>
      </c>
      <c r="W30" s="10">
        <f>[1]!ServiceLevel(B30,Grundparameter!C$7,D30,E30,Grundparameter!C$8,F30,G30,H30,U30)</f>
        <v>0.8364941482630709</v>
      </c>
      <c r="X30" s="10">
        <f>[1]!LostCalls(B30,Grundparameter!C$7,D30,E30,F30,G30,H30,U30)</f>
        <v>0.044044673442840576</v>
      </c>
      <c r="Y30" s="10">
        <f>[1]!LostCallsSofort(B30,Grundparameter!C$7,D30,E30,F30,G30,H30,U30)</f>
        <v>0.0377769512932889</v>
      </c>
      <c r="Z30" s="11">
        <f>[1]!WarteZeit(B30,Grundparameter!C$7,D30,E30,F30,G30,H30,U30)</f>
        <v>6.79454164294273</v>
      </c>
      <c r="AA30" s="11">
        <f>[1]!BelegtLeit(B30,Grundparameter!C$7,D30,E30,F30,G30,H30,U30)</f>
        <v>27.877020127245967</v>
      </c>
      <c r="AB30" s="10">
        <f>[1]!WarteWahrsch(B30,Grundparameter!C$7,D30,E30,M30,U30)</f>
        <v>0.14630706890104808</v>
      </c>
      <c r="AC30" s="12">
        <f>[1]!OppCost(B30,Grundparameter!C$7,D30,E30,F30,G30,H30,I30,U30)</f>
        <v>88.48574894666672</v>
      </c>
      <c r="AD30" s="13">
        <f>[1]!GrenzOppCost(B30,Grundparameter!C$7,D30,E30,F30,G30,H30,I30,U30)</f>
        <v>16.878400325775146</v>
      </c>
      <c r="AE30" s="14">
        <f>_XLL.OPTANZTSR(B30,Grundparameter!C$7,D30,E30,F30,G30,H30,I30,J30)</f>
        <v>38</v>
      </c>
      <c r="AF30" s="10">
        <f>_XLL.AUSLASTUNG(B30,Grundparameter!C$7,D30,E30,F30,G30,H30,AE30)</f>
        <v>0.8246209006325195</v>
      </c>
      <c r="AG30" s="10">
        <f>_XLL.SERVICELEVEL(B30,Grundparameter!C$7,D30,E30,Grundparameter!C$8,F30,G30,H30,AE30)</f>
        <v>0.9270912056889248</v>
      </c>
      <c r="AH30" s="10">
        <f>_XLL.LOSTCALLS(B30,Grundparameter!C$7,D30,E30,F30,G30,H30,AE30)</f>
        <v>0.022239506244659424</v>
      </c>
      <c r="AI30" s="10">
        <f>[1]!LostCallsSofort(B30,Grundparameter!C$7,D30,E30,F30,G30,H30,AE30)</f>
        <v>0.019598687227288105</v>
      </c>
      <c r="AJ30" s="11">
        <f>_XLL.WARTEZEIT(B30,Grundparameter!C$7,D30,E30,F30,G30,H30,AE30)</f>
        <v>2.8915323489939904</v>
      </c>
      <c r="AK30" s="11">
        <f>_XLL.BELEGTLEIT(B30,Grundparameter!C$7,D30,E30,F30,G30,H30,AE30)</f>
        <v>26.882218655496196</v>
      </c>
      <c r="AL30" s="10">
        <f>_XLL.WARTEWAHRSCH(B30,Grundparameter!C$7,D30,E30,M30,AE30)</f>
        <v>0.04978886089373445</v>
      </c>
      <c r="AM30" s="12">
        <f>_XLL.OPPCOST(B30,Grundparameter!C$7,D30,E30,F30,G30,H30,I30,AE30)</f>
        <v>44.67916804552078</v>
      </c>
      <c r="AN30" s="13">
        <f>_XLL.GRENZOPPCOST(B30,Grundparameter!C$7,D30,E30,F30,G30,H30,I30,AE30)</f>
        <v>10.322082042694092</v>
      </c>
    </row>
    <row r="31" spans="1:40" ht="12.75">
      <c r="A31" s="73" t="s">
        <v>95</v>
      </c>
      <c r="B31" s="26">
        <f>IF(A$1="Montag",Anrufvolumen!B30,IF(A$1="Dienstag",Anrufvolumen!C30,IF(A$1="Mittwoch",Anrufvolumen!D30,IF(A$1="Donnerstag",Anrufvolumen!E30,IF(A$1="Freitag",Anrufvolumen!F30,IF(A$1="Samstag",Anrufvolumen!G30,IF(A$1="Sonntag",Anrufvolumen!H30)))))))</f>
        <v>265</v>
      </c>
      <c r="C31" s="46">
        <f>Schichten!C38*Schichten!C$9+Schichten!D38*Schichten!D$9+Schichten!E38*Schichten!E$9+Schichten!F38*Schichten!F$9+Schichten!G38*Schichten!G$9+Schichten!H38*Schichten!H$9+Schichten!I38*Schichten!I$9+Schichten!J38*Schichten!J$9+Schichten!K38*Schichten!K$9+Schichten!L38*Schichten!L$9+Schichten!M38*Schichten!M$9+Schichten!N38*Schichten!N$9+Schichten!O38*Schichten!O$9+Schichten!P38*Schichten!P$9+Schichten!Q38*Schichten!Q$9+Schichten!R38*Schichten!R$9+Schichten!S38*Schichten!S$9+Schichten!T38*Schichten!T$9+Schichten!U38*Schichten!U$9+Schichten!V38*Schichten!V$9</f>
        <v>39</v>
      </c>
      <c r="D31" s="48">
        <f>Grundparameter!C$2</f>
        <v>167</v>
      </c>
      <c r="E31" s="49">
        <f>Grundparameter!C$3</f>
        <v>34</v>
      </c>
      <c r="F31" s="50">
        <f>Grundparameter!C$13</f>
        <v>0.15</v>
      </c>
      <c r="G31" s="49">
        <f>Grundparameter!C$12</f>
        <v>665.0857851010985</v>
      </c>
      <c r="H31" s="50">
        <f>Grundparameter!C$4</f>
        <v>0.28</v>
      </c>
      <c r="I31" s="51">
        <f>Grundparameter!C$5</f>
        <v>7</v>
      </c>
      <c r="J31" s="52">
        <f>Grundparameter!C$6</f>
        <v>23</v>
      </c>
      <c r="K31" s="5">
        <f>_XLL.AUSLASTUNG(B31,Grundparameter!C$7,D31,E31,F31,G31,H31,C31)</f>
        <v>0.7531517520546913</v>
      </c>
      <c r="L31" s="5">
        <f>_XLL.SERVICELEVEL(B31,Grundparameter!C$7,D31,E31,Grundparameter!C$8,F31,G31,H31,C31)</f>
        <v>0.978326763128051</v>
      </c>
      <c r="M31" s="5">
        <f>_XLL.LOSTCALLS(B31,Grundparameter!C$7,D31,E31,F31,G31,H31,C31)</f>
        <v>0.007392227649688721</v>
      </c>
      <c r="N31" s="5">
        <f>_XLL.LOSTCALLSSOFORT(B31,Grundparameter!C$7,D31,E31,F31,G31,H31,C31)</f>
        <v>0.006625866314572562</v>
      </c>
      <c r="O31" s="5">
        <f t="shared" si="0"/>
        <v>0.0007663613351161589</v>
      </c>
      <c r="P31" s="6">
        <f>_XLL.WARTEZEIT(B31,Grundparameter!C$7,D31,E31,F31,G31,H31,C31)</f>
        <v>0.8453922847738191</v>
      </c>
      <c r="Q31" s="6">
        <f>_XLL.BELEGTLEIT(B31,Grundparameter!C$7,D31,E31,F31,G31,H31,C31)</f>
        <v>24.591097786884355</v>
      </c>
      <c r="R31" s="5">
        <f>_XLL.WARTEWAHRSCH(B31,Grundparameter!C$7,D31,E31,M31,C31)</f>
        <v>0.061192936605962776</v>
      </c>
      <c r="S31" s="7">
        <f>_XLL.OPPCOST(B31,Grundparameter!C$7,D31,E31,F31,G31,H31,I31,C31)</f>
        <v>13.712582290172577</v>
      </c>
      <c r="T31" s="8">
        <f>_XLL.GRENZOPPCOST(B31,Grundparameter!C$7,D31,E31,F31,G31,H31,I31,C31)</f>
        <v>4.0903013944625854</v>
      </c>
      <c r="U31" s="41">
        <f>[1]!ErfAnzahlTSR_SL(B31,Grundparameter!C$7,D31,E31,Grundparameter!C$8,Datenblatt!F31,Datenblatt!G31,Datenblatt!H31,Grundparameter!C$9)</f>
        <v>32</v>
      </c>
      <c r="V31" s="5">
        <f>[1]!Auslastung(B31,Grundparameter!C$7,D31,E31,F31,G31,H31,U31)</f>
        <v>0.8793710445519537</v>
      </c>
      <c r="W31" s="5">
        <f>[1]!ServiceLevel(B31,Grundparameter!C$7,D31,E31,Grundparameter!C$8,F31,G31,H31,U31)</f>
        <v>0.8089218277941568</v>
      </c>
      <c r="X31" s="5">
        <f>[1]!LostCalls(B31,Grundparameter!C$7,D31,E31,F31,G31,H31,U31)</f>
        <v>0.0490608811378479</v>
      </c>
      <c r="Y31" s="5">
        <f>[1]!LostCallsSofort(B31,Grundparameter!C$7,D31,E31,F31,G31,H31,U31)</f>
        <v>0.04154631171923321</v>
      </c>
      <c r="Z31" s="6">
        <f>[1]!WarteZeit(B31,Grundparameter!C$7,D31,E31,F31,G31,H31,U31)</f>
        <v>8.140001718592549</v>
      </c>
      <c r="AA31" s="6">
        <f>[1]!BelegtLeit(B31,Grundparameter!C$7,D31,E31,F31,G31,H31,U31)</f>
        <v>26.142408396374172</v>
      </c>
      <c r="AB31" s="5">
        <f>[1]!WarteWahrsch(B31,Grundparameter!C$7,D31,E31,M31,U31)</f>
        <v>0.5358294965749947</v>
      </c>
      <c r="AC31" s="7">
        <f>[1]!OppCost(B31,Grundparameter!C$7,D31,E31,F31,G31,H31,I31,U31)</f>
        <v>91.00793451070786</v>
      </c>
      <c r="AD31" s="8">
        <f>[1]!GrenzOppCost(B31,Grundparameter!C$7,D31,E31,F31,G31,H31,I31,U31)</f>
        <v>17.63426959514618</v>
      </c>
      <c r="AE31" s="9">
        <f>_XLL.OPTANZTSR(B31,Grundparameter!C$7,D31,E31,F31,G31,H31,I31,J31)</f>
        <v>35</v>
      </c>
      <c r="AF31" s="5">
        <f>_XLL.AUSLASTUNG(B31,Grundparameter!C$7,D31,E31,F31,G31,H31,AE31)</f>
        <v>0.8247904861115275</v>
      </c>
      <c r="AG31" s="5">
        <f>_XLL.SERVICELEVEL(B31,Grundparameter!C$7,D31,E31,Grundparameter!C$8,F31,G31,H31,AE31)</f>
        <v>0.9165327886190624</v>
      </c>
      <c r="AH31" s="5">
        <f>_XLL.LOSTCALLS(B31,Grundparameter!C$7,D31,E31,F31,G31,H31,AE31)</f>
        <v>0.024466335773468018</v>
      </c>
      <c r="AI31" s="5">
        <f>[1]!LostCallsSofort(B31,Grundparameter!C$7,D31,E31,F31,G31,H31,AE31)</f>
        <v>0.02141922418921956</v>
      </c>
      <c r="AJ31" s="6">
        <f>_XLL.WARTEZEIT(B31,Grundparameter!C$7,D31,E31,F31,G31,H31,AE31)</f>
        <v>3.335685004831534</v>
      </c>
      <c r="AK31" s="6">
        <f>_XLL.BELEGTLEIT(B31,Grundparameter!C$7,D31,E31,F31,G31,H31,AE31)</f>
        <v>24.910932531699935</v>
      </c>
      <c r="AL31" s="5">
        <f>_XLL.WARTEWAHRSCH(B31,Grundparameter!C$7,D31,E31,M31,AE31)</f>
        <v>0.23303023496534925</v>
      </c>
      <c r="AM31" s="7">
        <f>_XLL.OPPCOST(B31,Grundparameter!C$7,D31,E31,F31,G31,H31,I31,AE31)</f>
        <v>45.38505285978317</v>
      </c>
      <c r="AN31" s="8">
        <f>_XLL.GRENZOPPCOST(B31,Grundparameter!C$7,D31,E31,F31,G31,H31,I31,AE31)</f>
        <v>10.643584728240967</v>
      </c>
    </row>
    <row r="32" spans="1:40" ht="12.75">
      <c r="A32" s="74" t="s">
        <v>96</v>
      </c>
      <c r="B32" s="27">
        <f>IF(A$1="Montag",Anrufvolumen!B31,IF(A$1="Dienstag",Anrufvolumen!C31,IF(A$1="Mittwoch",Anrufvolumen!D31,IF(A$1="Donnerstag",Anrufvolumen!E31,IF(A$1="Freitag",Anrufvolumen!F31,IF(A$1="Samstag",Anrufvolumen!G31,IF(A$1="Sonntag",Anrufvolumen!H31)))))))</f>
        <v>189</v>
      </c>
      <c r="C32" s="47">
        <f>Schichten!C39*Schichten!C$9+Schichten!D39*Schichten!D$9+Schichten!E39*Schichten!E$9+Schichten!F39*Schichten!F$9+Schichten!G39*Schichten!G$9+Schichten!H39*Schichten!H$9+Schichten!I39*Schichten!I$9+Schichten!J39*Schichten!J$9+Schichten!K39*Schichten!K$9+Schichten!L39*Schichten!L$9+Schichten!M39*Schichten!M$9+Schichten!N39*Schichten!N$9+Schichten!O39*Schichten!O$9+Schichten!P39*Schichten!P$9+Schichten!Q39*Schichten!Q$9+Schichten!R39*Schichten!R$9+Schichten!S39*Schichten!S$9+Schichten!T39*Schichten!T$9+Schichten!U39*Schichten!U$9+Schichten!V39*Schichten!V$9</f>
        <v>18</v>
      </c>
      <c r="D32" s="53">
        <f>Grundparameter!C$2</f>
        <v>167</v>
      </c>
      <c r="E32" s="54">
        <f>Grundparameter!C$3</f>
        <v>34</v>
      </c>
      <c r="F32" s="55">
        <f>Grundparameter!C$13</f>
        <v>0.15</v>
      </c>
      <c r="G32" s="54">
        <f>Grundparameter!C$12</f>
        <v>665.0857851010985</v>
      </c>
      <c r="H32" s="55">
        <f>Grundparameter!C$4</f>
        <v>0.28</v>
      </c>
      <c r="I32" s="56">
        <f>Grundparameter!C$5</f>
        <v>7</v>
      </c>
      <c r="J32" s="57">
        <f>Grundparameter!C$6</f>
        <v>23</v>
      </c>
      <c r="K32" s="10">
        <f>_XLL.AUSLASTUNG(B32,Grundparameter!C$7,D32,E32,F32,G32,H32,C32)</f>
        <v>0.9772149761021137</v>
      </c>
      <c r="L32" s="10">
        <f>_XLL.SERVICELEVEL(B32,Grundparameter!C$7,D32,E32,Grundparameter!C$8,F32,G32,H32,C32)</f>
        <v>0.2509496177279706</v>
      </c>
      <c r="M32" s="10">
        <f>_XLL.LOSTCALLS(B32,Grundparameter!C$7,D32,E32,F32,G32,H32,C32)</f>
        <v>0.16655439138412476</v>
      </c>
      <c r="N32" s="10">
        <f>_XLL.LOSTCALLSSOFORT(B32,Grundparameter!C$7,D32,E32,F32,G32,H32,C32)</f>
        <v>0.0998048721735748</v>
      </c>
      <c r="O32" s="10">
        <f t="shared" si="0"/>
        <v>0.06674951921054996</v>
      </c>
      <c r="P32" s="11">
        <f>_XLL.WARTEZEIT(B32,Grundparameter!C$7,D32,E32,F32,G32,H32,C32)</f>
        <v>73.74753904082439</v>
      </c>
      <c r="Q32" s="11">
        <f>_XLL.BELEGTLEIT(B32,Grundparameter!C$7,D32,E32,F32,G32,H32,C32)</f>
        <v>52.926826023533735</v>
      </c>
      <c r="R32" s="10">
        <f>_XLL.WARTEWAHRSCH(B32,Grundparameter!C$7,D32,E32,M32,C32)</f>
        <v>0.8895914679470212</v>
      </c>
      <c r="S32" s="12">
        <f>_XLL.OPPCOST(B32,Grundparameter!C$7,D32,E32,F32,G32,H32,I32,C32)</f>
        <v>220.35145980119705</v>
      </c>
      <c r="T32" s="13">
        <f>_XLL.GRENZOPPCOST(B32,Grundparameter!C$7,D32,E32,F32,G32,H32,I32,C32)</f>
        <v>42.318421840667725</v>
      </c>
      <c r="U32" s="40">
        <f>[1]!ErfAnzahlTSR_SL(B32,Grundparameter!C$7,D32,E32,Grundparameter!C$8,Datenblatt!F32,Datenblatt!G32,Datenblatt!H32,Grundparameter!C$9)</f>
        <v>24</v>
      </c>
      <c r="V32" s="10">
        <f>[1]!Auslastung(B32,Grundparameter!C$7,D32,E32,F32,G32,H32,U32)</f>
        <v>0.8422603177651763</v>
      </c>
      <c r="W32" s="10">
        <f>[1]!ServiceLevel(B32,Grundparameter!C$7,D32,E32,Grundparameter!C$8,F32,G32,H32,U32)</f>
        <v>0.8270477680634007</v>
      </c>
      <c r="X32" s="10">
        <f>[1]!LostCalls(B32,Grundparameter!C$7,D32,E32,F32,G32,H32,U32)</f>
        <v>0.042205750942230225</v>
      </c>
      <c r="Y32" s="10">
        <f>[1]!LostCallsSofort(B32,Grundparameter!C$7,D32,E32,F32,G32,H32,U32)</f>
        <v>0.035332512596061426</v>
      </c>
      <c r="Z32" s="11">
        <f>[1]!WarteZeit(B32,Grundparameter!C$7,D32,E32,F32,G32,H32,U32)</f>
        <v>7.501609829051206</v>
      </c>
      <c r="AA32" s="11">
        <f>[1]!BelegtLeit(B32,Grundparameter!C$7,D32,E32,F32,G32,H32,U32)</f>
        <v>18.51975024955472</v>
      </c>
      <c r="AB32" s="10">
        <f>[1]!WarteWahrsch(B32,Grundparameter!C$7,D32,E32,M32,U32)</f>
        <v>0.10426114356754553</v>
      </c>
      <c r="AC32" s="12">
        <f>[1]!OppCost(B32,Grundparameter!C$7,D32,E32,F32,G32,H32,I32,U32)</f>
        <v>55.83820849657059</v>
      </c>
      <c r="AD32" s="13">
        <f>[1]!GrenzOppCost(B32,Grundparameter!C$7,D32,E32,F32,G32,H32,I32,U32)</f>
        <v>13.623168110847473</v>
      </c>
      <c r="AE32" s="14">
        <f>_XLL.OPTANZTSR(B32,Grundparameter!C$7,D32,E32,F32,G32,H32,I32,J32)</f>
        <v>25</v>
      </c>
      <c r="AF32" s="10">
        <f>_XLL.AUSLASTUNG(B32,Grundparameter!C$7,D32,E32,F32,G32,H32,AE32)</f>
        <v>0.817262783753872</v>
      </c>
      <c r="AG32" s="10">
        <f>_XLL.SERVICELEVEL(B32,Grundparameter!C$7,D32,E32,Grundparameter!C$8,F32,G32,H32,AE32)</f>
        <v>0.8743780866689571</v>
      </c>
      <c r="AH32" s="10">
        <f>_XLL.LOSTCALLS(B32,Grundparameter!C$7,D32,E32,F32,G32,H32,AE32)</f>
        <v>0.03190857172012329</v>
      </c>
      <c r="AI32" s="10">
        <f>[1]!LostCallsSofort(B32,Grundparameter!C$7,D32,E32,F32,G32,H32,AE32)</f>
        <v>0.027098348338645238</v>
      </c>
      <c r="AJ32" s="11">
        <f>_XLL.WARTEZEIT(B32,Grundparameter!C$7,D32,E32,F32,G32,H32,AE32)</f>
        <v>5.27194694845231</v>
      </c>
      <c r="AK32" s="11">
        <f>_XLL.BELEGTLEIT(B32,Grundparameter!C$7,D32,E32,F32,G32,H32,AE32)</f>
        <v>18.086747472048472</v>
      </c>
      <c r="AL32" s="10">
        <f>_XLL.WARTEWAHRSCH(B32,Grundparameter!C$7,D32,E32,M32,AE32)</f>
        <v>0.06679079677029195</v>
      </c>
      <c r="AM32" s="12">
        <f>_XLL.OPPCOST(B32,Grundparameter!C$7,D32,E32,F32,G32,H32,I32,AE32)</f>
        <v>42.215040385723114</v>
      </c>
      <c r="AN32" s="13">
        <f>_XLL.GRENZOPPCOST(B32,Grundparameter!C$7,D32,E32,F32,G32,H32,I32,AE32)</f>
        <v>11.041707158088684</v>
      </c>
    </row>
    <row r="33" spans="1:40" ht="12.75">
      <c r="A33" s="73" t="s">
        <v>97</v>
      </c>
      <c r="B33" s="26">
        <f>IF(A$1="Montag",Anrufvolumen!B32,IF(A$1="Dienstag",Anrufvolumen!C32,IF(A$1="Mittwoch",Anrufvolumen!D32,IF(A$1="Donnerstag",Anrufvolumen!E32,IF(A$1="Freitag",Anrufvolumen!F32,IF(A$1="Samstag",Anrufvolumen!G32,IF(A$1="Sonntag",Anrufvolumen!H32)))))))</f>
        <v>137</v>
      </c>
      <c r="C33" s="46">
        <f>Schichten!C40*Schichten!C$9+Schichten!D40*Schichten!D$9+Schichten!E40*Schichten!E$9+Schichten!F40*Schichten!F$9+Schichten!G40*Schichten!G$9+Schichten!H40*Schichten!H$9+Schichten!I40*Schichten!I$9+Schichten!J40*Schichten!J$9+Schichten!K40*Schichten!K$9+Schichten!L40*Schichten!L$9+Schichten!M40*Schichten!M$9+Schichten!N40*Schichten!N$9+Schichten!O40*Schichten!O$9+Schichten!P40*Schichten!P$9+Schichten!Q40*Schichten!Q$9+Schichten!R40*Schichten!R$9+Schichten!S40*Schichten!S$9+Schichten!T40*Schichten!T$9+Schichten!U40*Schichten!U$9+Schichten!V40*Schichten!V$9</f>
        <v>18</v>
      </c>
      <c r="D33" s="48">
        <f>Grundparameter!C$2</f>
        <v>167</v>
      </c>
      <c r="E33" s="49">
        <f>Grundparameter!C$3</f>
        <v>34</v>
      </c>
      <c r="F33" s="50">
        <f>Grundparameter!C$13</f>
        <v>0.15</v>
      </c>
      <c r="G33" s="49">
        <f>Grundparameter!C$12</f>
        <v>665.0857851010985</v>
      </c>
      <c r="H33" s="50">
        <f>Grundparameter!C$4</f>
        <v>0.28</v>
      </c>
      <c r="I33" s="51">
        <f>Grundparameter!C$5</f>
        <v>7</v>
      </c>
      <c r="J33" s="52">
        <f>Grundparameter!C$6</f>
        <v>23</v>
      </c>
      <c r="K33" s="5">
        <f>_XLL.AUSLASTUNG(B33,Grundparameter!C$7,D33,E33,F33,G33,H33,C33)</f>
        <v>0.8144215324245118</v>
      </c>
      <c r="L33" s="5">
        <f>_XLL.SERVICELEVEL(B33,Grundparameter!C$7,D33,E33,Grundparameter!C$8,F33,G33,H33,C33)</f>
        <v>0.8179258540623359</v>
      </c>
      <c r="M33" s="5">
        <f>_XLL.LOSTCALLS(B33,Grundparameter!C$7,D33,E33,F33,G33,H33,C33)</f>
        <v>0.041752636432647705</v>
      </c>
      <c r="N33" s="5">
        <f>_XLL.LOSTCALLSSOFORT(B33,Grundparameter!C$7,D33,E33,F33,G33,H33,C33)</f>
        <v>0.03423928290762797</v>
      </c>
      <c r="O33" s="5">
        <f t="shared" si="0"/>
        <v>0.007513353525019736</v>
      </c>
      <c r="P33" s="6">
        <f>_XLL.WARTEZEIT(B33,Grundparameter!C$7,D33,E33,F33,G33,H33,C33)</f>
        <v>8.242119324616539</v>
      </c>
      <c r="Q33" s="6">
        <f>_XLL.BELEGTLEIT(B33,Grundparameter!C$7,D33,E33,F33,G33,H33,C33)</f>
        <v>13.554312055135554</v>
      </c>
      <c r="R33" s="5">
        <f>_XLL.WARTEWAHRSCH(B33,Grundparameter!C$7,D33,E33,M33,C33)</f>
        <v>0.3128645196484067</v>
      </c>
      <c r="S33" s="7">
        <f>_XLL.OPPCOST(B33,Grundparameter!C$7,D33,E33,F33,G33,H33,I33,C33)</f>
        <v>40.04077833890915</v>
      </c>
      <c r="T33" s="8">
        <f>_XLL.GRENZOPPCOST(B33,Grundparameter!C$7,D33,E33,F33,G33,H33,I33,C33)</f>
        <v>11.562154650688171</v>
      </c>
      <c r="U33" s="41">
        <f>[1]!ErfAnzahlTSR_SL(B33,Grundparameter!C$7,D33,E33,Grundparameter!C$8,Datenblatt!F33,Datenblatt!G33,Datenblatt!H33,Grundparameter!C$9)</f>
        <v>18</v>
      </c>
      <c r="V33" s="5">
        <f>[1]!Auslastung(B33,Grundparameter!C$7,D33,E33,F33,G33,H33,U33)</f>
        <v>0.8144215324245118</v>
      </c>
      <c r="W33" s="5">
        <f>[1]!ServiceLevel(B33,Grundparameter!C$7,D33,E33,Grundparameter!C$8,F33,G33,H33,U33)</f>
        <v>0.8179258540623359</v>
      </c>
      <c r="X33" s="5">
        <f>[1]!LostCalls(B33,Grundparameter!C$7,D33,E33,F33,G33,H33,U33)</f>
        <v>0.041752636432647705</v>
      </c>
      <c r="Y33" s="5">
        <f>[1]!LostCallsSofort(B33,Grundparameter!C$7,D33,E33,F33,G33,H33,U33)</f>
        <v>0.03423928290762797</v>
      </c>
      <c r="Z33" s="6">
        <f>[1]!WarteZeit(B33,Grundparameter!C$7,D33,E33,F33,G33,H33,U33)</f>
        <v>8.242119324616539</v>
      </c>
      <c r="AA33" s="6">
        <f>[1]!BelegtLeit(B33,Grundparameter!C$7,D33,E33,F33,G33,H33,U33)</f>
        <v>13.554312055135554</v>
      </c>
      <c r="AB33" s="5">
        <f>[1]!WarteWahrsch(B33,Grundparameter!C$7,D33,E33,M33,U33)</f>
        <v>0.3128645196484067</v>
      </c>
      <c r="AC33" s="7">
        <f>[1]!OppCost(B33,Grundparameter!C$7,D33,E33,F33,G33,H33,I33,U33)</f>
        <v>40.04077833890915</v>
      </c>
      <c r="AD33" s="8">
        <f>[1]!GrenzOppCost(B33,Grundparameter!C$7,D33,E33,F33,G33,H33,I33,U33)</f>
        <v>11.562154650688171</v>
      </c>
      <c r="AE33" s="9">
        <f>_XLL.OPTANZTSR(B33,Grundparameter!C$7,D33,E33,F33,G33,H33,I33,J33)</f>
        <v>19</v>
      </c>
      <c r="AF33" s="5">
        <f>_XLL.AUSLASTUNG(B33,Grundparameter!C$7,D33,E33,F33,G33,H33,AE33)</f>
        <v>0.7812648146978596</v>
      </c>
      <c r="AG33" s="5">
        <f>_XLL.SERVICELEVEL(B33,Grundparameter!C$7,D33,E33,Grundparameter!C$8,F33,G33,H33,AE33)</f>
        <v>0.8750574738149074</v>
      </c>
      <c r="AH33" s="5">
        <f>_XLL.LOSTCALLS(B33,Grundparameter!C$7,D33,E33,F33,G33,H33,AE33)</f>
        <v>0.029696166515350342</v>
      </c>
      <c r="AI33" s="5">
        <f>[1]!LostCallsSofort(B33,Grundparameter!C$7,D33,E33,F33,G33,H33,AE33)</f>
        <v>0.02478330327809582</v>
      </c>
      <c r="AJ33" s="6">
        <f>_XLL.WARTEZEIT(B33,Grundparameter!C$7,D33,E33,F33,G33,H33,AE33)</f>
        <v>5.414180300220003</v>
      </c>
      <c r="AK33" s="6">
        <f>_XLL.BELEGTLEIT(B33,Grundparameter!C$7,D33,E33,F33,G33,H33,AE33)</f>
        <v>13.145513232584596</v>
      </c>
      <c r="AL33" s="5">
        <f>_XLL.WARTEWAHRSCH(B33,Grundparameter!C$7,D33,E33,M33,AE33)</f>
        <v>0.20832858770184992</v>
      </c>
      <c r="AM33" s="7">
        <f>_XLL.OPPCOST(B33,Grundparameter!C$7,D33,E33,F33,G33,H33,I33,AE33)</f>
        <v>28.478623688220978</v>
      </c>
      <c r="AN33" s="8">
        <f>_XLL.GRENZOPPCOST(B33,Grundparameter!C$7,D33,E33,F33,G33,H33,I33,AE33)</f>
        <v>8.869421124458313</v>
      </c>
    </row>
    <row r="34" spans="1:40" ht="12.75">
      <c r="A34" s="74" t="s">
        <v>98</v>
      </c>
      <c r="B34" s="27">
        <f>IF(A$1="Montag",Anrufvolumen!B33,IF(A$1="Dienstag",Anrufvolumen!C33,IF(A$1="Mittwoch",Anrufvolumen!D33,IF(A$1="Donnerstag",Anrufvolumen!E33,IF(A$1="Freitag",Anrufvolumen!F33,IF(A$1="Samstag",Anrufvolumen!G33,IF(A$1="Sonntag",Anrufvolumen!H33)))))))</f>
        <v>98</v>
      </c>
      <c r="C34" s="47">
        <f>Schichten!C41*Schichten!C$9+Schichten!D41*Schichten!D$9+Schichten!E41*Schichten!E$9+Schichten!F41*Schichten!F$9+Schichten!G41*Schichten!G$9+Schichten!H41*Schichten!H$9+Schichten!I41*Schichten!I$9+Schichten!J41*Schichten!J$9+Schichten!K41*Schichten!K$9+Schichten!L41*Schichten!L$9+Schichten!M41*Schichten!M$9+Schichten!N41*Schichten!N$9+Schichten!O41*Schichten!O$9+Schichten!P41*Schichten!P$9+Schichten!Q41*Schichten!Q$9+Schichten!R41*Schichten!R$9+Schichten!S41*Schichten!S$9+Schichten!T41*Schichten!T$9+Schichten!U41*Schichten!U$9+Schichten!V41*Schichten!V$9</f>
        <v>18</v>
      </c>
      <c r="D34" s="53">
        <f>Grundparameter!C$2</f>
        <v>167</v>
      </c>
      <c r="E34" s="54">
        <f>Grundparameter!C$3</f>
        <v>34</v>
      </c>
      <c r="F34" s="55">
        <f>Grundparameter!C$13</f>
        <v>0.15</v>
      </c>
      <c r="G34" s="54">
        <f>Grundparameter!C$12</f>
        <v>665.0857851010985</v>
      </c>
      <c r="H34" s="55">
        <f>Grundparameter!C$4</f>
        <v>0.28</v>
      </c>
      <c r="I34" s="56">
        <f>Grundparameter!C$5</f>
        <v>7</v>
      </c>
      <c r="J34" s="57">
        <f>Grundparameter!C$6</f>
        <v>23</v>
      </c>
      <c r="K34" s="10">
        <f>_XLL.AUSLASTUNG(B34,Grundparameter!C$7,D34,E34,F34,G34,H34,C34)</f>
        <v>0.605340497372327</v>
      </c>
      <c r="L34" s="10">
        <f>_XLL.SERVICELEVEL(B34,Grundparameter!C$7,D34,E34,Grundparameter!C$8,F34,G34,H34,C34)</f>
        <v>0.9831603765736951</v>
      </c>
      <c r="M34" s="10">
        <f>_XLL.LOSTCALLS(B34,Grundparameter!C$7,D34,E34,F34,G34,H34,C34)</f>
        <v>0.004313528537750244</v>
      </c>
      <c r="N34" s="10">
        <f>_XLL.LOSTCALLSSOFORT(B34,Grundparameter!C$7,D34,E34,F34,G34,H34,C34)</f>
        <v>0.0037006044587073895</v>
      </c>
      <c r="O34" s="10">
        <f t="shared" si="0"/>
        <v>0.0006129240790428547</v>
      </c>
      <c r="P34" s="11">
        <f>_XLL.WARTEZEIT(B34,Grundparameter!C$7,D34,E34,F34,G34,H34,C34)</f>
        <v>0.6839394157095169</v>
      </c>
      <c r="Q34" s="11">
        <f>_XLL.BELEGTLEIT(B34,Grundparameter!C$7,D34,E34,F34,G34,H34,C34)</f>
        <v>9.105490394429037</v>
      </c>
      <c r="R34" s="10">
        <f>_XLL.WARTEWAHRSCH(B34,Grundparameter!C$7,D34,E34,M34,C34)</f>
        <v>0.034215615587076226</v>
      </c>
      <c r="S34" s="12">
        <f>_XLL.OPPCOST(B34,Grundparameter!C$7,D34,E34,F34,G34,H34,I34,C34)</f>
        <v>2.9590805768966675</v>
      </c>
      <c r="T34" s="13">
        <f>_XLL.GRENZOPPCOST(B34,Grundparameter!C$7,D34,E34,F34,G34,H34,I34,C34)</f>
        <v>1.369201898574829</v>
      </c>
      <c r="U34" s="40">
        <f>[1]!ErfAnzahlTSR_SL(B34,Grundparameter!C$7,D34,E34,Grundparameter!C$8,Datenblatt!F34,Datenblatt!G34,Datenblatt!H34,Grundparameter!C$9)</f>
        <v>14</v>
      </c>
      <c r="V34" s="10">
        <f>[1]!Auslastung(B34,Grundparameter!C$7,D34,E34,F34,G34,H34,U34)</f>
        <v>0.7560485785206159</v>
      </c>
      <c r="W34" s="10">
        <f>[1]!ServiceLevel(B34,Grundparameter!C$7,D34,E34,Grundparameter!C$8,F34,G34,H34,U34)</f>
        <v>0.8515404719764812</v>
      </c>
      <c r="X34" s="10">
        <f>[1]!LostCalls(B34,Grundparameter!C$7,D34,E34,F34,G34,H34,U34)</f>
        <v>0.03277367353439331</v>
      </c>
      <c r="Y34" s="10">
        <f>[1]!LostCallsSofort(B34,Grundparameter!C$7,D34,E34,F34,G34,H34,U34)</f>
        <v>0.02658608626071241</v>
      </c>
      <c r="Z34" s="11">
        <f>[1]!WarteZeit(B34,Grundparameter!C$7,D34,E34,F34,G34,H34,U34)</f>
        <v>6.848624678563879</v>
      </c>
      <c r="AA34" s="11">
        <f>[1]!BelegtLeit(B34,Grundparameter!C$7,D34,E34,F34,G34,H34,U34)</f>
        <v>9.550040609574138</v>
      </c>
      <c r="AB34" s="10">
        <f>[1]!WarteWahrsch(B34,Grundparameter!C$7,D34,E34,M34,U34)</f>
        <v>0.28729706201320254</v>
      </c>
      <c r="AC34" s="12">
        <f>[1]!OppCost(B34,Grundparameter!C$7,D34,E34,F34,G34,H34,I34,U34)</f>
        <v>22.48274004459381</v>
      </c>
      <c r="AD34" s="13">
        <f>[1]!GrenzOppCost(B34,Grundparameter!C$7,D34,E34,F34,G34,H34,I34,U34)</f>
        <v>7.986643075942993</v>
      </c>
      <c r="AE34" s="14">
        <f>_XLL.OPTANZTSR(B34,Grundparameter!C$7,D34,E34,F34,G34,H34,I34,J34)</f>
        <v>13</v>
      </c>
      <c r="AF34" s="10">
        <f>_XLL.AUSLASTUNG(B34,Grundparameter!C$7,D34,E34,F34,G34,H34,AE34)</f>
        <v>0.8006376685698827</v>
      </c>
      <c r="AG34" s="10">
        <f>_XLL.SERVICELEVEL(B34,Grundparameter!C$7,D34,E34,Grundparameter!C$8,F34,G34,H34,AE34)</f>
        <v>0.7715720819904</v>
      </c>
      <c r="AH34" s="10">
        <f>_XLL.LOSTCALLS(B34,Grundparameter!C$7,D34,E34,F34,G34,H34,AE34)</f>
        <v>0.048892199993133545</v>
      </c>
      <c r="AI34" s="10">
        <f>[1]!LostCallsSofort(B34,Grundparameter!C$7,D34,E34,F34,G34,H34,AE34)</f>
        <v>0.03864052455624501</v>
      </c>
      <c r="AJ34" s="11">
        <f>_XLL.WARTEZEIT(B34,Grundparameter!C$7,D34,E34,F34,G34,H34,AE34)</f>
        <v>11.288425075276994</v>
      </c>
      <c r="AK34" s="11">
        <f>_XLL.BELEGTLEIT(B34,Grundparameter!C$7,D34,E34,F34,G34,H34,AE34)</f>
        <v>10.065173257745249</v>
      </c>
      <c r="AL34" s="10">
        <f>_XLL.WARTEWAHRSCH(B34,Grundparameter!C$7,D34,E34,M34,AE34)</f>
        <v>0.44493427525402035</v>
      </c>
      <c r="AM34" s="12">
        <f>_XLL.OPPCOST(B34,Grundparameter!C$7,D34,E34,F34,G34,H34,I34,AE34)</f>
        <v>33.54004919528961</v>
      </c>
      <c r="AN34" s="13">
        <f>_XLL.GRENZOPPCOST(B34,Grundparameter!C$7,D34,E34,F34,G34,H34,I34,AE34)</f>
        <v>11.0573091506958</v>
      </c>
    </row>
  </sheetData>
  <sheetProtection sheet="1" objects="1" scenarios="1"/>
  <mergeCells count="4">
    <mergeCell ref="K1:T1"/>
    <mergeCell ref="AE1:AN1"/>
    <mergeCell ref="B1:J1"/>
    <mergeCell ref="U1:AD1"/>
  </mergeCells>
  <dataValidations count="1">
    <dataValidation type="list" allowBlank="1" showInputMessage="1" showErrorMessage="1" sqref="A1">
      <formula1>$AO$3:$AO$9</formula1>
    </dataValidation>
  </dataValidation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24"/>
  <sheetViews>
    <sheetView workbookViewId="0" topLeftCell="A1">
      <selection activeCell="C6" sqref="C6"/>
    </sheetView>
  </sheetViews>
  <sheetFormatPr defaultColWidth="11.421875" defaultRowHeight="12.75"/>
  <cols>
    <col min="1" max="1" width="4.57421875" style="0" customWidth="1"/>
    <col min="2" max="2" width="43.140625" style="0" customWidth="1"/>
    <col min="4" max="4" width="46.00390625" style="0" customWidth="1"/>
  </cols>
  <sheetData>
    <row r="1" spans="1:4" ht="26.25" thickBot="1">
      <c r="A1" s="32" t="s">
        <v>44</v>
      </c>
      <c r="B1" s="33" t="s">
        <v>45</v>
      </c>
      <c r="C1" s="34" t="s">
        <v>48</v>
      </c>
      <c r="D1" s="35" t="s">
        <v>46</v>
      </c>
    </row>
    <row r="2" spans="1:4" ht="12.75">
      <c r="A2" s="30">
        <v>1</v>
      </c>
      <c r="B2" s="31" t="s">
        <v>25</v>
      </c>
      <c r="C2" s="58">
        <v>167</v>
      </c>
      <c r="D2" s="36"/>
    </row>
    <row r="3" spans="1:4" ht="12.75">
      <c r="A3" s="16">
        <v>2</v>
      </c>
      <c r="B3" s="28" t="s">
        <v>26</v>
      </c>
      <c r="C3" s="59">
        <v>34</v>
      </c>
      <c r="D3" s="37"/>
    </row>
    <row r="4" spans="1:4" ht="12.75">
      <c r="A4" s="16">
        <v>3</v>
      </c>
      <c r="B4" s="28" t="s">
        <v>7</v>
      </c>
      <c r="C4" s="60">
        <v>0.28</v>
      </c>
      <c r="D4" s="37" t="s">
        <v>42</v>
      </c>
    </row>
    <row r="5" spans="1:4" ht="12.75">
      <c r="A5" s="16">
        <v>4</v>
      </c>
      <c r="B5" s="28" t="s">
        <v>27</v>
      </c>
      <c r="C5" s="61">
        <v>7</v>
      </c>
      <c r="D5" s="37" t="s">
        <v>41</v>
      </c>
    </row>
    <row r="6" spans="1:4" ht="12.75">
      <c r="A6" s="16">
        <v>5</v>
      </c>
      <c r="B6" s="28" t="s">
        <v>28</v>
      </c>
      <c r="C6" s="61">
        <v>23</v>
      </c>
      <c r="D6" s="37" t="s">
        <v>41</v>
      </c>
    </row>
    <row r="7" spans="1:4" ht="12.75">
      <c r="A7" s="16">
        <v>6</v>
      </c>
      <c r="B7" s="28" t="s">
        <v>34</v>
      </c>
      <c r="C7" s="59">
        <v>30</v>
      </c>
      <c r="D7" s="37"/>
    </row>
    <row r="8" spans="1:4" ht="12.75">
      <c r="A8" s="16">
        <v>7</v>
      </c>
      <c r="B8" s="28" t="s">
        <v>29</v>
      </c>
      <c r="C8" s="59">
        <v>20</v>
      </c>
      <c r="D8" s="37"/>
    </row>
    <row r="9" spans="1:4" ht="25.5">
      <c r="A9" s="16">
        <v>8</v>
      </c>
      <c r="B9" s="28" t="s">
        <v>32</v>
      </c>
      <c r="C9" s="60">
        <v>0.8</v>
      </c>
      <c r="D9" s="37" t="s">
        <v>47</v>
      </c>
    </row>
    <row r="10" spans="1:4" ht="25.5">
      <c r="A10" s="16">
        <v>9</v>
      </c>
      <c r="B10" s="28" t="s">
        <v>33</v>
      </c>
      <c r="C10" s="62">
        <v>0.11</v>
      </c>
      <c r="D10" s="37" t="s">
        <v>43</v>
      </c>
    </row>
    <row r="11" spans="1:4" ht="25.5">
      <c r="A11" s="16">
        <v>10</v>
      </c>
      <c r="B11" s="28" t="s">
        <v>31</v>
      </c>
      <c r="C11" s="59">
        <v>38</v>
      </c>
      <c r="D11" s="37" t="s">
        <v>43</v>
      </c>
    </row>
    <row r="12" spans="1:4" ht="12.75">
      <c r="A12" s="16">
        <v>11</v>
      </c>
      <c r="B12" s="28" t="s">
        <v>30</v>
      </c>
      <c r="C12" s="63">
        <f>_XLL.ERWWARTEZTABBR(C10,C11)</f>
        <v>665.0857851010985</v>
      </c>
      <c r="D12" s="37" t="s">
        <v>50</v>
      </c>
    </row>
    <row r="13" spans="1:4" ht="13.5" thickBot="1">
      <c r="A13" s="17">
        <v>12</v>
      </c>
      <c r="B13" s="29" t="s">
        <v>36</v>
      </c>
      <c r="C13" s="64">
        <v>0.15</v>
      </c>
      <c r="D13" s="38" t="s">
        <v>42</v>
      </c>
    </row>
    <row r="15" ht="12.75">
      <c r="B15" s="42" t="s">
        <v>49</v>
      </c>
    </row>
    <row r="18" spans="4:7" ht="12.75">
      <c r="D18" s="24"/>
      <c r="F18" s="25"/>
      <c r="G18" s="25"/>
    </row>
    <row r="19" spans="3:8" ht="12.75">
      <c r="C19" s="24"/>
      <c r="D19" s="24"/>
      <c r="F19" s="25"/>
      <c r="G19" s="25"/>
      <c r="H19" s="25"/>
    </row>
    <row r="20" ht="12.75">
      <c r="F20" s="25"/>
    </row>
    <row r="21" ht="12.75">
      <c r="F21" s="25"/>
    </row>
    <row r="22" ht="12.75">
      <c r="F22" s="25"/>
    </row>
    <row r="23" ht="12.75">
      <c r="F23" s="25"/>
    </row>
    <row r="24" spans="6:7" ht="12.75">
      <c r="F24" s="25"/>
      <c r="G24" s="25"/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I17" sqref="I17"/>
    </sheetView>
  </sheetViews>
  <sheetFormatPr defaultColWidth="11.421875" defaultRowHeight="12.75"/>
  <cols>
    <col min="1" max="1" width="12.140625" style="84" customWidth="1"/>
    <col min="2" max="2" width="11.421875" style="85" customWidth="1"/>
    <col min="3" max="7" width="11.421875" style="86" customWidth="1"/>
    <col min="8" max="8" width="11.421875" style="63" customWidth="1"/>
  </cols>
  <sheetData>
    <row r="1" spans="1:8" ht="13.5" thickBot="1">
      <c r="A1" s="110" t="s">
        <v>1</v>
      </c>
      <c r="B1" s="111" t="s">
        <v>66</v>
      </c>
      <c r="C1" s="112" t="s">
        <v>67</v>
      </c>
      <c r="D1" s="112" t="s">
        <v>68</v>
      </c>
      <c r="E1" s="112" t="s">
        <v>69</v>
      </c>
      <c r="F1" s="112" t="s">
        <v>70</v>
      </c>
      <c r="G1" s="112" t="s">
        <v>71</v>
      </c>
      <c r="H1" s="113" t="s">
        <v>72</v>
      </c>
    </row>
    <row r="2" spans="1:8" ht="12.75">
      <c r="A2" s="81" t="s">
        <v>101</v>
      </c>
      <c r="B2" s="65">
        <v>117</v>
      </c>
      <c r="C2" s="66">
        <v>98</v>
      </c>
      <c r="D2" s="66">
        <v>80</v>
      </c>
      <c r="E2" s="66">
        <v>98</v>
      </c>
      <c r="F2" s="66">
        <v>80</v>
      </c>
      <c r="G2" s="66">
        <v>51</v>
      </c>
      <c r="H2" s="58">
        <v>48</v>
      </c>
    </row>
    <row r="3" spans="1:8" ht="12.75">
      <c r="A3" s="82" t="s">
        <v>100</v>
      </c>
      <c r="B3" s="67">
        <v>146</v>
      </c>
      <c r="C3" s="68">
        <v>132</v>
      </c>
      <c r="D3" s="68">
        <v>169</v>
      </c>
      <c r="E3" s="68">
        <v>149</v>
      </c>
      <c r="F3" s="68">
        <v>132</v>
      </c>
      <c r="G3" s="68">
        <v>77</v>
      </c>
      <c r="H3" s="69">
        <v>68</v>
      </c>
    </row>
    <row r="4" spans="1:8" ht="12.75">
      <c r="A4" s="83" t="s">
        <v>102</v>
      </c>
      <c r="B4" s="70">
        <v>137</v>
      </c>
      <c r="C4" s="71">
        <v>147</v>
      </c>
      <c r="D4" s="71">
        <v>128</v>
      </c>
      <c r="E4" s="71">
        <v>137</v>
      </c>
      <c r="F4" s="71">
        <v>137</v>
      </c>
      <c r="G4" s="71">
        <v>86</v>
      </c>
      <c r="H4" s="59">
        <v>54</v>
      </c>
    </row>
    <row r="5" spans="1:8" ht="12.75">
      <c r="A5" s="82" t="s">
        <v>103</v>
      </c>
      <c r="B5" s="67">
        <v>238</v>
      </c>
      <c r="C5" s="68">
        <v>201</v>
      </c>
      <c r="D5" s="68">
        <v>264</v>
      </c>
      <c r="E5" s="68">
        <v>234</v>
      </c>
      <c r="F5" s="68">
        <v>264</v>
      </c>
      <c r="G5" s="68">
        <v>144</v>
      </c>
      <c r="H5" s="69">
        <v>121</v>
      </c>
    </row>
    <row r="6" spans="1:8" ht="12.75">
      <c r="A6" s="83" t="s">
        <v>104</v>
      </c>
      <c r="B6" s="70">
        <v>213</v>
      </c>
      <c r="C6" s="71">
        <v>230</v>
      </c>
      <c r="D6" s="71">
        <v>248</v>
      </c>
      <c r="E6" s="71">
        <v>230</v>
      </c>
      <c r="F6" s="71">
        <v>213</v>
      </c>
      <c r="G6" s="71">
        <v>134</v>
      </c>
      <c r="H6" s="59">
        <v>102</v>
      </c>
    </row>
    <row r="7" spans="1:8" ht="12.75">
      <c r="A7" s="82" t="s">
        <v>105</v>
      </c>
      <c r="B7" s="67">
        <v>267</v>
      </c>
      <c r="C7" s="68">
        <v>250</v>
      </c>
      <c r="D7" s="68">
        <v>249</v>
      </c>
      <c r="E7" s="68">
        <v>255</v>
      </c>
      <c r="F7" s="68">
        <v>249</v>
      </c>
      <c r="G7" s="68">
        <v>187</v>
      </c>
      <c r="H7" s="69">
        <v>167</v>
      </c>
    </row>
    <row r="8" spans="1:8" ht="12.75">
      <c r="A8" s="83" t="s">
        <v>106</v>
      </c>
      <c r="B8" s="70">
        <v>290</v>
      </c>
      <c r="C8" s="71">
        <v>301</v>
      </c>
      <c r="D8" s="71">
        <v>313</v>
      </c>
      <c r="E8" s="71">
        <v>301</v>
      </c>
      <c r="F8" s="71">
        <v>313</v>
      </c>
      <c r="G8" s="71">
        <v>165</v>
      </c>
      <c r="H8" s="59">
        <v>153</v>
      </c>
    </row>
    <row r="9" spans="1:8" ht="12.75">
      <c r="A9" s="82" t="s">
        <v>74</v>
      </c>
      <c r="B9" s="67">
        <v>275</v>
      </c>
      <c r="C9" s="68">
        <v>260</v>
      </c>
      <c r="D9" s="68">
        <v>289</v>
      </c>
      <c r="E9" s="68">
        <v>275</v>
      </c>
      <c r="F9" s="68">
        <v>275</v>
      </c>
      <c r="G9" s="68">
        <v>168</v>
      </c>
      <c r="H9" s="69">
        <v>143</v>
      </c>
    </row>
    <row r="10" spans="1:8" ht="12.75">
      <c r="A10" s="83" t="s">
        <v>75</v>
      </c>
      <c r="B10" s="70">
        <v>230</v>
      </c>
      <c r="C10" s="71">
        <v>288</v>
      </c>
      <c r="D10" s="71">
        <v>277</v>
      </c>
      <c r="E10" s="71">
        <v>265</v>
      </c>
      <c r="F10" s="71">
        <v>288</v>
      </c>
      <c r="G10" s="71">
        <v>135</v>
      </c>
      <c r="H10" s="59">
        <v>113</v>
      </c>
    </row>
    <row r="11" spans="1:8" ht="12.75">
      <c r="A11" s="82" t="s">
        <v>76</v>
      </c>
      <c r="B11" s="67">
        <v>298</v>
      </c>
      <c r="C11" s="68">
        <v>320</v>
      </c>
      <c r="D11" s="68">
        <v>300</v>
      </c>
      <c r="E11" s="68">
        <v>306</v>
      </c>
      <c r="F11" s="68">
        <v>300</v>
      </c>
      <c r="G11" s="68">
        <v>143</v>
      </c>
      <c r="H11" s="69">
        <v>132</v>
      </c>
    </row>
    <row r="12" spans="1:8" ht="12.75">
      <c r="A12" s="83" t="s">
        <v>77</v>
      </c>
      <c r="B12" s="70">
        <v>301</v>
      </c>
      <c r="C12" s="71">
        <v>289</v>
      </c>
      <c r="D12" s="71">
        <v>288</v>
      </c>
      <c r="E12" s="71">
        <v>293</v>
      </c>
      <c r="F12" s="71">
        <v>288</v>
      </c>
      <c r="G12" s="71">
        <v>184</v>
      </c>
      <c r="H12" s="59">
        <v>163</v>
      </c>
    </row>
    <row r="13" spans="1:8" ht="12.75">
      <c r="A13" s="82" t="s">
        <v>78</v>
      </c>
      <c r="B13" s="67">
        <v>347</v>
      </c>
      <c r="C13" s="68">
        <v>376</v>
      </c>
      <c r="D13" s="68">
        <v>385</v>
      </c>
      <c r="E13" s="68">
        <v>369</v>
      </c>
      <c r="F13" s="68">
        <v>376</v>
      </c>
      <c r="G13" s="68">
        <v>188</v>
      </c>
      <c r="H13" s="69">
        <v>143</v>
      </c>
    </row>
    <row r="14" spans="1:8" ht="12.75">
      <c r="A14" s="83" t="s">
        <v>79</v>
      </c>
      <c r="B14" s="70">
        <v>372</v>
      </c>
      <c r="C14" s="71">
        <v>340</v>
      </c>
      <c r="D14" s="71">
        <v>372</v>
      </c>
      <c r="E14" s="71">
        <v>361</v>
      </c>
      <c r="F14" s="71">
        <v>361</v>
      </c>
      <c r="G14" s="71">
        <v>174</v>
      </c>
      <c r="H14" s="59">
        <v>183</v>
      </c>
    </row>
    <row r="15" spans="1:8" ht="12.75">
      <c r="A15" s="82" t="s">
        <v>80</v>
      </c>
      <c r="B15" s="67">
        <v>362</v>
      </c>
      <c r="C15" s="68">
        <v>330</v>
      </c>
      <c r="D15" s="68">
        <v>341</v>
      </c>
      <c r="E15" s="68">
        <v>344</v>
      </c>
      <c r="F15" s="68">
        <v>380</v>
      </c>
      <c r="G15" s="68">
        <v>210</v>
      </c>
      <c r="H15" s="69">
        <v>165</v>
      </c>
    </row>
    <row r="16" spans="1:8" ht="12.75">
      <c r="A16" s="83" t="s">
        <v>81</v>
      </c>
      <c r="B16" s="70">
        <v>380</v>
      </c>
      <c r="C16" s="71">
        <v>390</v>
      </c>
      <c r="D16" s="71">
        <v>410</v>
      </c>
      <c r="E16" s="71">
        <v>393</v>
      </c>
      <c r="F16" s="71">
        <v>410</v>
      </c>
      <c r="G16" s="71">
        <v>183</v>
      </c>
      <c r="H16" s="59">
        <v>189</v>
      </c>
    </row>
    <row r="17" spans="1:8" ht="12.75">
      <c r="A17" s="82" t="s">
        <v>82</v>
      </c>
      <c r="B17" s="67">
        <v>360</v>
      </c>
      <c r="C17" s="68">
        <v>395</v>
      </c>
      <c r="D17" s="68">
        <v>391</v>
      </c>
      <c r="E17" s="68">
        <v>382</v>
      </c>
      <c r="F17" s="68">
        <v>381</v>
      </c>
      <c r="G17" s="68">
        <v>167</v>
      </c>
      <c r="H17" s="69">
        <v>147</v>
      </c>
    </row>
    <row r="18" spans="1:8" ht="12.75">
      <c r="A18" s="83" t="s">
        <v>83</v>
      </c>
      <c r="B18" s="70">
        <v>349</v>
      </c>
      <c r="C18" s="71">
        <v>339</v>
      </c>
      <c r="D18" s="71">
        <v>383</v>
      </c>
      <c r="E18" s="71">
        <v>357</v>
      </c>
      <c r="F18" s="71">
        <v>381</v>
      </c>
      <c r="G18" s="71">
        <v>215</v>
      </c>
      <c r="H18" s="59">
        <v>197</v>
      </c>
    </row>
    <row r="19" spans="1:8" ht="12.75">
      <c r="A19" s="82" t="s">
        <v>84</v>
      </c>
      <c r="B19" s="67">
        <v>320</v>
      </c>
      <c r="C19" s="68">
        <v>349</v>
      </c>
      <c r="D19" s="68">
        <v>319</v>
      </c>
      <c r="E19" s="68">
        <v>329</v>
      </c>
      <c r="F19" s="68">
        <v>349</v>
      </c>
      <c r="G19" s="68">
        <v>174</v>
      </c>
      <c r="H19" s="69">
        <v>173</v>
      </c>
    </row>
    <row r="20" spans="1:8" ht="12.75">
      <c r="A20" s="83" t="s">
        <v>85</v>
      </c>
      <c r="B20" s="70">
        <v>378</v>
      </c>
      <c r="C20" s="71">
        <v>410</v>
      </c>
      <c r="D20" s="71">
        <v>367</v>
      </c>
      <c r="E20" s="71">
        <v>385</v>
      </c>
      <c r="F20" s="71">
        <v>420</v>
      </c>
      <c r="G20" s="71">
        <v>197</v>
      </c>
      <c r="H20" s="59">
        <v>164</v>
      </c>
    </row>
    <row r="21" spans="1:8" ht="12.75">
      <c r="A21" s="82" t="s">
        <v>86</v>
      </c>
      <c r="B21" s="67">
        <v>410</v>
      </c>
      <c r="C21" s="68">
        <v>377</v>
      </c>
      <c r="D21" s="68">
        <v>379</v>
      </c>
      <c r="E21" s="68">
        <v>389</v>
      </c>
      <c r="F21" s="68">
        <v>410</v>
      </c>
      <c r="G21" s="68">
        <v>231</v>
      </c>
      <c r="H21" s="69">
        <v>201</v>
      </c>
    </row>
    <row r="22" spans="1:8" ht="12.75">
      <c r="A22" s="83" t="s">
        <v>87</v>
      </c>
      <c r="B22" s="70">
        <v>443</v>
      </c>
      <c r="C22" s="71">
        <v>480</v>
      </c>
      <c r="D22" s="71">
        <v>411</v>
      </c>
      <c r="E22" s="71">
        <v>445</v>
      </c>
      <c r="F22" s="71">
        <v>480</v>
      </c>
      <c r="G22" s="71">
        <v>210</v>
      </c>
      <c r="H22" s="59">
        <v>222</v>
      </c>
    </row>
    <row r="23" spans="1:8" ht="12.75">
      <c r="A23" s="82" t="s">
        <v>88</v>
      </c>
      <c r="B23" s="67">
        <v>439</v>
      </c>
      <c r="C23" s="68">
        <v>440</v>
      </c>
      <c r="D23" s="68">
        <v>483</v>
      </c>
      <c r="E23" s="68">
        <v>454</v>
      </c>
      <c r="F23" s="68">
        <v>439</v>
      </c>
      <c r="G23" s="68">
        <v>239</v>
      </c>
      <c r="H23" s="69">
        <v>218</v>
      </c>
    </row>
    <row r="24" spans="1:8" ht="12.75">
      <c r="A24" s="83" t="s">
        <v>89</v>
      </c>
      <c r="B24" s="70">
        <v>428</v>
      </c>
      <c r="C24" s="71">
        <v>399</v>
      </c>
      <c r="D24" s="71">
        <v>428</v>
      </c>
      <c r="E24" s="71">
        <v>418</v>
      </c>
      <c r="F24" s="71">
        <v>399</v>
      </c>
      <c r="G24" s="71">
        <v>252</v>
      </c>
      <c r="H24" s="59">
        <v>205</v>
      </c>
    </row>
    <row r="25" spans="1:8" ht="12.75">
      <c r="A25" s="82" t="s">
        <v>90</v>
      </c>
      <c r="B25" s="67">
        <v>379</v>
      </c>
      <c r="C25" s="68">
        <v>380</v>
      </c>
      <c r="D25" s="68">
        <v>391</v>
      </c>
      <c r="E25" s="68">
        <v>383</v>
      </c>
      <c r="F25" s="68">
        <v>379</v>
      </c>
      <c r="G25" s="68">
        <v>168</v>
      </c>
      <c r="H25" s="69">
        <v>176</v>
      </c>
    </row>
    <row r="26" spans="1:8" ht="12.75">
      <c r="A26" s="83" t="s">
        <v>91</v>
      </c>
      <c r="B26" s="70">
        <v>376</v>
      </c>
      <c r="C26" s="71">
        <v>386</v>
      </c>
      <c r="D26" s="71">
        <v>417</v>
      </c>
      <c r="E26" s="71">
        <v>393</v>
      </c>
      <c r="F26" s="71">
        <v>400</v>
      </c>
      <c r="G26" s="71">
        <v>186</v>
      </c>
      <c r="H26" s="59">
        <v>158</v>
      </c>
    </row>
    <row r="27" spans="1:8" ht="12.75">
      <c r="A27" s="82" t="s">
        <v>92</v>
      </c>
      <c r="B27" s="67">
        <v>353</v>
      </c>
      <c r="C27" s="68">
        <v>398</v>
      </c>
      <c r="D27" s="68">
        <v>377</v>
      </c>
      <c r="E27" s="68">
        <v>376</v>
      </c>
      <c r="F27" s="68">
        <v>377</v>
      </c>
      <c r="G27" s="68">
        <v>197</v>
      </c>
      <c r="H27" s="69">
        <v>174</v>
      </c>
    </row>
    <row r="28" spans="1:8" ht="12.75">
      <c r="A28" s="83" t="s">
        <v>93</v>
      </c>
      <c r="B28" s="70">
        <v>338</v>
      </c>
      <c r="C28" s="71">
        <v>369</v>
      </c>
      <c r="D28" s="71">
        <v>329</v>
      </c>
      <c r="E28" s="71">
        <v>345</v>
      </c>
      <c r="F28" s="71">
        <v>345</v>
      </c>
      <c r="G28" s="71">
        <v>187</v>
      </c>
      <c r="H28" s="59">
        <v>186</v>
      </c>
    </row>
    <row r="29" spans="1:8" ht="12.75">
      <c r="A29" s="82" t="s">
        <v>94</v>
      </c>
      <c r="B29" s="67">
        <v>287</v>
      </c>
      <c r="C29" s="68">
        <v>248</v>
      </c>
      <c r="D29" s="68">
        <v>241</v>
      </c>
      <c r="E29" s="68">
        <v>259</v>
      </c>
      <c r="F29" s="68">
        <v>259</v>
      </c>
      <c r="G29" s="68">
        <v>153</v>
      </c>
      <c r="H29" s="69">
        <v>141</v>
      </c>
    </row>
    <row r="30" spans="1:8" ht="12.75">
      <c r="A30" s="83" t="s">
        <v>95</v>
      </c>
      <c r="B30" s="70">
        <v>265</v>
      </c>
      <c r="C30" s="71">
        <v>250</v>
      </c>
      <c r="D30" s="71">
        <v>288</v>
      </c>
      <c r="E30" s="71">
        <v>268</v>
      </c>
      <c r="F30" s="71">
        <v>200</v>
      </c>
      <c r="G30" s="71">
        <v>142</v>
      </c>
      <c r="H30" s="59">
        <v>120</v>
      </c>
    </row>
    <row r="31" spans="1:8" ht="12.75">
      <c r="A31" s="82" t="s">
        <v>96</v>
      </c>
      <c r="B31" s="67">
        <v>189</v>
      </c>
      <c r="C31" s="68">
        <v>200</v>
      </c>
      <c r="D31" s="68">
        <v>210</v>
      </c>
      <c r="E31" s="68">
        <v>200</v>
      </c>
      <c r="F31" s="68">
        <v>189</v>
      </c>
      <c r="G31" s="68">
        <v>98</v>
      </c>
      <c r="H31" s="69">
        <v>78</v>
      </c>
    </row>
    <row r="32" spans="1:8" ht="12.75">
      <c r="A32" s="83" t="s">
        <v>97</v>
      </c>
      <c r="B32" s="70">
        <v>137</v>
      </c>
      <c r="C32" s="71">
        <v>120</v>
      </c>
      <c r="D32" s="71">
        <v>150</v>
      </c>
      <c r="E32" s="71">
        <v>136</v>
      </c>
      <c r="F32" s="71">
        <v>159</v>
      </c>
      <c r="G32" s="71">
        <v>75</v>
      </c>
      <c r="H32" s="59">
        <v>63</v>
      </c>
    </row>
    <row r="33" spans="1:8" ht="12.75">
      <c r="A33" s="82" t="s">
        <v>98</v>
      </c>
      <c r="B33" s="67">
        <v>98</v>
      </c>
      <c r="C33" s="68">
        <v>80</v>
      </c>
      <c r="D33" s="68">
        <v>121</v>
      </c>
      <c r="E33" s="68">
        <v>100</v>
      </c>
      <c r="F33" s="68">
        <v>121</v>
      </c>
      <c r="G33" s="68">
        <v>58</v>
      </c>
      <c r="H33" s="69">
        <v>49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pane ySplit="9" topLeftCell="BM10" activePane="bottomLeft" state="frozen"/>
      <selection pane="topLeft" activeCell="A1" sqref="A1"/>
      <selection pane="bottomLeft" activeCell="K2" sqref="K2"/>
    </sheetView>
  </sheetViews>
  <sheetFormatPr defaultColWidth="11.421875" defaultRowHeight="12.75"/>
  <cols>
    <col min="1" max="1" width="12.28125" style="92" customWidth="1"/>
    <col min="2" max="2" width="11.57421875" style="63" customWidth="1"/>
    <col min="3" max="3" width="3.8515625" style="85" customWidth="1"/>
    <col min="4" max="21" width="3.8515625" style="86" customWidth="1"/>
    <col min="22" max="22" width="3.8515625" style="63" customWidth="1"/>
    <col min="23" max="23" width="14.00390625" style="0" hidden="1" customWidth="1"/>
    <col min="24" max="24" width="6.421875" style="0" hidden="1" customWidth="1"/>
  </cols>
  <sheetData>
    <row r="1" spans="1:22" ht="52.5" thickBot="1">
      <c r="A1" s="131" t="s">
        <v>64</v>
      </c>
      <c r="B1" s="132"/>
      <c r="C1" s="93" t="s">
        <v>107</v>
      </c>
      <c r="D1" s="93" t="s">
        <v>108</v>
      </c>
      <c r="E1" s="93" t="s">
        <v>109</v>
      </c>
      <c r="F1" s="93" t="s">
        <v>110</v>
      </c>
      <c r="G1" s="93" t="s">
        <v>111</v>
      </c>
      <c r="H1" s="93" t="s">
        <v>112</v>
      </c>
      <c r="I1" s="93" t="s">
        <v>113</v>
      </c>
      <c r="J1" s="93" t="s">
        <v>114</v>
      </c>
      <c r="K1" s="93" t="s">
        <v>115</v>
      </c>
      <c r="L1" s="93" t="s">
        <v>116</v>
      </c>
      <c r="M1" s="93" t="s">
        <v>117</v>
      </c>
      <c r="N1" s="93" t="s">
        <v>118</v>
      </c>
      <c r="O1" s="93" t="s">
        <v>119</v>
      </c>
      <c r="P1" s="93" t="s">
        <v>120</v>
      </c>
      <c r="Q1" s="93"/>
      <c r="R1" s="93"/>
      <c r="S1" s="93"/>
      <c r="T1" s="93"/>
      <c r="U1" s="93"/>
      <c r="V1" s="93"/>
    </row>
    <row r="2" spans="1:24" ht="12.75">
      <c r="A2" s="128" t="s">
        <v>73</v>
      </c>
      <c r="B2" s="87" t="s">
        <v>66</v>
      </c>
      <c r="C2" s="105">
        <v>8</v>
      </c>
      <c r="D2" s="106">
        <v>7</v>
      </c>
      <c r="E2" s="104">
        <v>5</v>
      </c>
      <c r="F2" s="104">
        <v>5</v>
      </c>
      <c r="G2" s="94">
        <v>5</v>
      </c>
      <c r="H2" s="106">
        <v>5</v>
      </c>
      <c r="I2" s="94">
        <v>6</v>
      </c>
      <c r="J2" s="106">
        <v>5</v>
      </c>
      <c r="K2" s="94">
        <v>8</v>
      </c>
      <c r="L2" s="94">
        <v>10</v>
      </c>
      <c r="M2" s="94">
        <v>8</v>
      </c>
      <c r="N2" s="94">
        <v>10</v>
      </c>
      <c r="O2" s="94">
        <v>5</v>
      </c>
      <c r="P2" s="94">
        <v>5</v>
      </c>
      <c r="Q2" s="94"/>
      <c r="R2" s="94"/>
      <c r="S2" s="94"/>
      <c r="T2" s="94"/>
      <c r="U2" s="94"/>
      <c r="V2" s="95"/>
      <c r="W2" t="s">
        <v>66</v>
      </c>
      <c r="X2">
        <v>1</v>
      </c>
    </row>
    <row r="3" spans="1:24" ht="12.75">
      <c r="A3" s="129"/>
      <c r="B3" s="88" t="s">
        <v>67</v>
      </c>
      <c r="C3" s="107">
        <v>7</v>
      </c>
      <c r="D3" s="104">
        <v>6</v>
      </c>
      <c r="E3" s="104">
        <v>6</v>
      </c>
      <c r="F3" s="104">
        <v>6</v>
      </c>
      <c r="G3" s="96">
        <v>4</v>
      </c>
      <c r="H3" s="104">
        <v>5</v>
      </c>
      <c r="I3" s="96">
        <v>5</v>
      </c>
      <c r="J3" s="104">
        <v>5</v>
      </c>
      <c r="K3" s="96">
        <v>8</v>
      </c>
      <c r="L3" s="96">
        <v>9</v>
      </c>
      <c r="M3" s="96">
        <v>10</v>
      </c>
      <c r="N3" s="96">
        <v>10</v>
      </c>
      <c r="O3" s="96">
        <v>4</v>
      </c>
      <c r="P3" s="96">
        <v>4</v>
      </c>
      <c r="Q3" s="96"/>
      <c r="R3" s="96"/>
      <c r="S3" s="96"/>
      <c r="T3" s="96"/>
      <c r="U3" s="96"/>
      <c r="V3" s="97"/>
      <c r="W3" t="s">
        <v>67</v>
      </c>
      <c r="X3">
        <v>0</v>
      </c>
    </row>
    <row r="4" spans="1:23" ht="12.75">
      <c r="A4" s="129"/>
      <c r="B4" s="88" t="s">
        <v>68</v>
      </c>
      <c r="C4" s="107">
        <v>9</v>
      </c>
      <c r="D4" s="104">
        <v>8</v>
      </c>
      <c r="E4" s="104">
        <v>8</v>
      </c>
      <c r="F4" s="104">
        <v>8</v>
      </c>
      <c r="G4" s="96">
        <v>5</v>
      </c>
      <c r="H4" s="104">
        <v>5</v>
      </c>
      <c r="I4" s="96">
        <v>5</v>
      </c>
      <c r="J4" s="104">
        <v>5</v>
      </c>
      <c r="K4" s="96">
        <v>9</v>
      </c>
      <c r="L4" s="96">
        <v>10</v>
      </c>
      <c r="M4" s="96">
        <v>9</v>
      </c>
      <c r="N4" s="96">
        <v>9</v>
      </c>
      <c r="O4" s="96">
        <v>5</v>
      </c>
      <c r="P4" s="96">
        <v>5</v>
      </c>
      <c r="Q4" s="96"/>
      <c r="R4" s="96"/>
      <c r="S4" s="96"/>
      <c r="T4" s="96"/>
      <c r="U4" s="96"/>
      <c r="V4" s="97"/>
      <c r="W4" t="s">
        <v>68</v>
      </c>
    </row>
    <row r="5" spans="1:23" ht="12.75">
      <c r="A5" s="129"/>
      <c r="B5" s="88" t="s">
        <v>69</v>
      </c>
      <c r="C5" s="107">
        <v>6</v>
      </c>
      <c r="D5" s="104">
        <v>6</v>
      </c>
      <c r="E5" s="104">
        <v>6</v>
      </c>
      <c r="F5" s="104">
        <v>6</v>
      </c>
      <c r="G5" s="96">
        <v>5</v>
      </c>
      <c r="H5" s="104">
        <v>5</v>
      </c>
      <c r="I5" s="96">
        <v>5</v>
      </c>
      <c r="J5" s="104">
        <v>6</v>
      </c>
      <c r="K5" s="96">
        <v>9</v>
      </c>
      <c r="L5" s="96">
        <v>9</v>
      </c>
      <c r="M5" s="96">
        <v>10</v>
      </c>
      <c r="N5" s="96">
        <v>10</v>
      </c>
      <c r="O5" s="96">
        <v>5</v>
      </c>
      <c r="P5" s="96">
        <v>5</v>
      </c>
      <c r="Q5" s="96"/>
      <c r="R5" s="96"/>
      <c r="S5" s="96"/>
      <c r="T5" s="96"/>
      <c r="U5" s="96"/>
      <c r="V5" s="97"/>
      <c r="W5" t="s">
        <v>69</v>
      </c>
    </row>
    <row r="6" spans="1:23" ht="12.75">
      <c r="A6" s="129"/>
      <c r="B6" s="88" t="s">
        <v>70</v>
      </c>
      <c r="C6" s="107">
        <v>8</v>
      </c>
      <c r="D6" s="104">
        <v>8</v>
      </c>
      <c r="E6" s="104">
        <v>6</v>
      </c>
      <c r="F6" s="104">
        <v>7</v>
      </c>
      <c r="G6" s="96">
        <v>4</v>
      </c>
      <c r="H6" s="104">
        <v>5</v>
      </c>
      <c r="I6" s="96">
        <v>6</v>
      </c>
      <c r="J6" s="104">
        <v>6</v>
      </c>
      <c r="K6" s="96">
        <v>8</v>
      </c>
      <c r="L6" s="96">
        <v>9</v>
      </c>
      <c r="M6" s="96">
        <v>12</v>
      </c>
      <c r="N6" s="96">
        <v>12</v>
      </c>
      <c r="O6" s="96">
        <v>4</v>
      </c>
      <c r="P6" s="96">
        <v>4</v>
      </c>
      <c r="Q6" s="96"/>
      <c r="R6" s="96"/>
      <c r="S6" s="96"/>
      <c r="T6" s="96"/>
      <c r="U6" s="96"/>
      <c r="V6" s="97"/>
      <c r="W6" t="s">
        <v>70</v>
      </c>
    </row>
    <row r="7" spans="1:23" ht="12.75">
      <c r="A7" s="129"/>
      <c r="B7" s="88" t="s">
        <v>71</v>
      </c>
      <c r="C7" s="107">
        <v>4</v>
      </c>
      <c r="D7" s="104">
        <v>4</v>
      </c>
      <c r="E7" s="104">
        <v>3</v>
      </c>
      <c r="F7" s="104">
        <v>3</v>
      </c>
      <c r="G7" s="96">
        <v>3</v>
      </c>
      <c r="H7" s="104">
        <v>3</v>
      </c>
      <c r="I7" s="96">
        <v>4</v>
      </c>
      <c r="J7" s="104">
        <v>4</v>
      </c>
      <c r="K7" s="96">
        <v>5</v>
      </c>
      <c r="L7" s="96">
        <v>5</v>
      </c>
      <c r="M7" s="96">
        <v>5</v>
      </c>
      <c r="N7" s="96">
        <v>4</v>
      </c>
      <c r="O7" s="96">
        <v>2</v>
      </c>
      <c r="P7" s="96">
        <v>3</v>
      </c>
      <c r="Q7" s="96"/>
      <c r="R7" s="96"/>
      <c r="S7" s="96"/>
      <c r="T7" s="96"/>
      <c r="U7" s="96"/>
      <c r="V7" s="97"/>
      <c r="W7" t="s">
        <v>71</v>
      </c>
    </row>
    <row r="8" spans="1:23" ht="13.5" thickBot="1">
      <c r="A8" s="130"/>
      <c r="B8" s="89" t="s">
        <v>72</v>
      </c>
      <c r="C8" s="108">
        <v>4</v>
      </c>
      <c r="D8" s="109">
        <v>4</v>
      </c>
      <c r="E8" s="109">
        <v>4</v>
      </c>
      <c r="F8" s="109">
        <v>4</v>
      </c>
      <c r="G8" s="98">
        <v>2</v>
      </c>
      <c r="H8" s="109">
        <v>3</v>
      </c>
      <c r="I8" s="98">
        <v>4</v>
      </c>
      <c r="J8" s="109">
        <v>4</v>
      </c>
      <c r="K8" s="98">
        <v>6</v>
      </c>
      <c r="L8" s="98">
        <v>4</v>
      </c>
      <c r="M8" s="98">
        <v>5</v>
      </c>
      <c r="N8" s="98">
        <v>5</v>
      </c>
      <c r="O8" s="98">
        <v>3</v>
      </c>
      <c r="P8" s="98">
        <v>2</v>
      </c>
      <c r="Q8" s="98"/>
      <c r="R8" s="98"/>
      <c r="S8" s="98"/>
      <c r="T8" s="98"/>
      <c r="U8" s="98"/>
      <c r="V8" s="99"/>
      <c r="W8" t="s">
        <v>72</v>
      </c>
    </row>
    <row r="9" spans="1:22" ht="14.25" customHeight="1" hidden="1" thickBot="1">
      <c r="A9" s="90" t="s">
        <v>65</v>
      </c>
      <c r="B9" s="91" t="str">
        <f>Datenblatt!A1</f>
        <v>Montag</v>
      </c>
      <c r="C9" s="100">
        <f>IF($B9="Montag",C2,IF($B9="Dienstag",C3,IF($B9="Mittwoch",C4,IF($B9="Donnerstag",C5,IF($B9="Freitag",C6,IF($B9="Samstag",C7,IF($B9="Sonntag",C8)))))))</f>
        <v>8</v>
      </c>
      <c r="D9" s="100">
        <f aca="true" t="shared" si="0" ref="D9:V9">IF($B9="Montag",D2,IF($B9="Dienstag",D3,IF($B9="Mittwoch",D4,IF($B9="Donnerstag",D5,IF($B9="Freitag",D6,IF($B9="Samstag",D7,IF($B9="Sonntag",D8)))))))</f>
        <v>7</v>
      </c>
      <c r="E9" s="100">
        <f t="shared" si="0"/>
        <v>5</v>
      </c>
      <c r="F9" s="100">
        <f t="shared" si="0"/>
        <v>5</v>
      </c>
      <c r="G9" s="100">
        <f t="shared" si="0"/>
        <v>5</v>
      </c>
      <c r="H9" s="100">
        <f t="shared" si="0"/>
        <v>5</v>
      </c>
      <c r="I9" s="100">
        <f t="shared" si="0"/>
        <v>6</v>
      </c>
      <c r="J9" s="100">
        <f t="shared" si="0"/>
        <v>5</v>
      </c>
      <c r="K9" s="100">
        <f t="shared" si="0"/>
        <v>8</v>
      </c>
      <c r="L9" s="100">
        <f t="shared" si="0"/>
        <v>10</v>
      </c>
      <c r="M9" s="100">
        <f t="shared" si="0"/>
        <v>8</v>
      </c>
      <c r="N9" s="100">
        <f t="shared" si="0"/>
        <v>10</v>
      </c>
      <c r="O9" s="100">
        <f t="shared" si="0"/>
        <v>5</v>
      </c>
      <c r="P9" s="100">
        <f t="shared" si="0"/>
        <v>5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0</v>
      </c>
      <c r="U9" s="100">
        <f t="shared" si="0"/>
        <v>0</v>
      </c>
      <c r="V9" s="100">
        <f t="shared" si="0"/>
        <v>0</v>
      </c>
    </row>
    <row r="10" spans="1:22" ht="12.75">
      <c r="A10" s="133" t="s">
        <v>101</v>
      </c>
      <c r="B10" s="134"/>
      <c r="C10" s="101">
        <v>1</v>
      </c>
      <c r="D10" s="101">
        <v>1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0</v>
      </c>
    </row>
    <row r="11" spans="1:22" ht="12.75">
      <c r="A11" s="126" t="s">
        <v>100</v>
      </c>
      <c r="B11" s="127"/>
      <c r="C11" s="85">
        <v>1</v>
      </c>
      <c r="D11" s="85">
        <v>1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63">
        <v>0</v>
      </c>
    </row>
    <row r="12" spans="1:22" ht="12.75">
      <c r="A12" s="135" t="s">
        <v>102</v>
      </c>
      <c r="B12" s="136"/>
      <c r="C12" s="85">
        <v>1</v>
      </c>
      <c r="D12" s="85">
        <v>1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63">
        <v>0</v>
      </c>
    </row>
    <row r="13" spans="1:22" ht="12.75">
      <c r="A13" s="126" t="s">
        <v>103</v>
      </c>
      <c r="B13" s="127"/>
      <c r="C13" s="85">
        <v>1</v>
      </c>
      <c r="D13" s="85">
        <v>1</v>
      </c>
      <c r="E13" s="101">
        <v>1</v>
      </c>
      <c r="F13" s="101">
        <v>1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63">
        <v>0</v>
      </c>
    </row>
    <row r="14" spans="1:22" ht="12.75">
      <c r="A14" s="135" t="s">
        <v>104</v>
      </c>
      <c r="B14" s="136"/>
      <c r="C14" s="85">
        <v>0</v>
      </c>
      <c r="D14" s="85">
        <v>1</v>
      </c>
      <c r="E14" s="85">
        <v>1</v>
      </c>
      <c r="F14" s="85">
        <v>1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1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63">
        <v>0</v>
      </c>
    </row>
    <row r="15" spans="1:22" ht="12.75">
      <c r="A15" s="126" t="s">
        <v>105</v>
      </c>
      <c r="B15" s="127"/>
      <c r="C15" s="85">
        <v>1</v>
      </c>
      <c r="D15" s="85">
        <v>1</v>
      </c>
      <c r="E15" s="85">
        <v>1</v>
      </c>
      <c r="F15" s="85">
        <v>1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1</v>
      </c>
      <c r="P15" s="86">
        <v>1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63">
        <v>0</v>
      </c>
    </row>
    <row r="16" spans="1:22" ht="12.75">
      <c r="A16" s="135" t="s">
        <v>106</v>
      </c>
      <c r="B16" s="136"/>
      <c r="C16" s="85">
        <v>1</v>
      </c>
      <c r="D16" s="85">
        <v>0</v>
      </c>
      <c r="E16" s="85">
        <v>1</v>
      </c>
      <c r="F16" s="85">
        <v>1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1</v>
      </c>
      <c r="P16" s="86">
        <v>1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63">
        <v>0</v>
      </c>
    </row>
    <row r="17" spans="1:22" ht="12.75">
      <c r="A17" s="126" t="s">
        <v>74</v>
      </c>
      <c r="B17" s="127"/>
      <c r="C17" s="85">
        <v>1</v>
      </c>
      <c r="D17" s="85">
        <v>1</v>
      </c>
      <c r="E17" s="85">
        <v>0</v>
      </c>
      <c r="F17" s="85">
        <v>1</v>
      </c>
      <c r="G17" s="101">
        <v>1</v>
      </c>
      <c r="H17" s="101">
        <v>1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1</v>
      </c>
      <c r="P17" s="86">
        <v>1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63">
        <v>0</v>
      </c>
    </row>
    <row r="18" spans="1:22" ht="12.75">
      <c r="A18" s="135" t="s">
        <v>75</v>
      </c>
      <c r="B18" s="136"/>
      <c r="C18" s="85">
        <v>1</v>
      </c>
      <c r="D18" s="85">
        <v>1</v>
      </c>
      <c r="E18" s="85">
        <v>1</v>
      </c>
      <c r="F18" s="85">
        <v>1</v>
      </c>
      <c r="G18" s="85">
        <v>1</v>
      </c>
      <c r="H18" s="85">
        <v>1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1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63">
        <v>0</v>
      </c>
    </row>
    <row r="19" spans="1:22" ht="12.75">
      <c r="A19" s="126" t="s">
        <v>76</v>
      </c>
      <c r="B19" s="127"/>
      <c r="C19" s="85">
        <v>1</v>
      </c>
      <c r="D19" s="85">
        <v>1</v>
      </c>
      <c r="E19" s="85">
        <v>1</v>
      </c>
      <c r="F19" s="85">
        <v>0</v>
      </c>
      <c r="G19" s="85">
        <v>1</v>
      </c>
      <c r="H19" s="85">
        <v>1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1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63">
        <v>0</v>
      </c>
    </row>
    <row r="20" spans="1:22" ht="12.75">
      <c r="A20" s="137" t="s">
        <v>77</v>
      </c>
      <c r="B20" s="138" t="s">
        <v>77</v>
      </c>
      <c r="C20" s="85">
        <v>1</v>
      </c>
      <c r="D20" s="85">
        <v>1</v>
      </c>
      <c r="E20" s="85">
        <v>1</v>
      </c>
      <c r="F20" s="85">
        <v>1</v>
      </c>
      <c r="G20" s="85">
        <v>1</v>
      </c>
      <c r="H20" s="85">
        <v>1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1</v>
      </c>
      <c r="P20" s="86">
        <v>1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63">
        <v>0</v>
      </c>
    </row>
    <row r="21" spans="1:22" ht="12.75">
      <c r="A21" s="139" t="s">
        <v>78</v>
      </c>
      <c r="B21" s="140" t="s">
        <v>78</v>
      </c>
      <c r="C21" s="85">
        <v>0</v>
      </c>
      <c r="D21" s="85">
        <v>1</v>
      </c>
      <c r="E21" s="85">
        <v>1</v>
      </c>
      <c r="F21" s="85">
        <v>1</v>
      </c>
      <c r="G21" s="85">
        <v>0</v>
      </c>
      <c r="H21" s="85">
        <v>1</v>
      </c>
      <c r="I21" s="101">
        <v>1</v>
      </c>
      <c r="J21" s="101">
        <v>1</v>
      </c>
      <c r="K21" s="86">
        <v>0</v>
      </c>
      <c r="L21" s="86">
        <v>0</v>
      </c>
      <c r="M21" s="86">
        <v>0</v>
      </c>
      <c r="N21" s="86">
        <v>0</v>
      </c>
      <c r="O21" s="86">
        <v>1</v>
      </c>
      <c r="P21" s="86">
        <v>1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63">
        <v>0</v>
      </c>
    </row>
    <row r="22" spans="1:22" ht="12.75">
      <c r="A22" s="137" t="s">
        <v>79</v>
      </c>
      <c r="B22" s="138" t="s">
        <v>79</v>
      </c>
      <c r="C22" s="85">
        <v>1</v>
      </c>
      <c r="D22" s="85">
        <v>1</v>
      </c>
      <c r="E22" s="85">
        <v>1</v>
      </c>
      <c r="F22" s="85">
        <v>1</v>
      </c>
      <c r="G22" s="85">
        <v>1</v>
      </c>
      <c r="H22" s="85">
        <v>1</v>
      </c>
      <c r="I22" s="85">
        <v>1</v>
      </c>
      <c r="J22" s="85">
        <v>1</v>
      </c>
      <c r="K22" s="86">
        <v>0</v>
      </c>
      <c r="L22" s="86">
        <v>0</v>
      </c>
      <c r="M22" s="86">
        <v>0</v>
      </c>
      <c r="N22" s="86">
        <v>0</v>
      </c>
      <c r="O22" s="86">
        <v>1</v>
      </c>
      <c r="P22" s="86">
        <v>1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63">
        <v>0</v>
      </c>
    </row>
    <row r="23" spans="1:22" ht="12.75">
      <c r="A23" s="139" t="s">
        <v>80</v>
      </c>
      <c r="B23" s="140" t="s">
        <v>80</v>
      </c>
      <c r="C23" s="85">
        <v>1</v>
      </c>
      <c r="D23" s="85">
        <v>0</v>
      </c>
      <c r="E23" s="85">
        <v>1</v>
      </c>
      <c r="F23" s="85">
        <v>1</v>
      </c>
      <c r="G23" s="85">
        <v>1</v>
      </c>
      <c r="H23" s="85">
        <v>0</v>
      </c>
      <c r="I23" s="85">
        <v>1</v>
      </c>
      <c r="J23" s="85">
        <v>1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1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63">
        <v>0</v>
      </c>
    </row>
    <row r="24" spans="1:22" ht="12.75">
      <c r="A24" s="137" t="s">
        <v>81</v>
      </c>
      <c r="B24" s="138" t="s">
        <v>81</v>
      </c>
      <c r="C24" s="85">
        <v>1</v>
      </c>
      <c r="D24" s="85">
        <v>1</v>
      </c>
      <c r="E24" s="85">
        <v>0</v>
      </c>
      <c r="F24" s="85">
        <v>1</v>
      </c>
      <c r="G24" s="85">
        <v>1</v>
      </c>
      <c r="H24" s="85">
        <v>1</v>
      </c>
      <c r="I24" s="85">
        <v>1</v>
      </c>
      <c r="J24" s="85">
        <v>1</v>
      </c>
      <c r="K24" s="101">
        <v>1</v>
      </c>
      <c r="L24" s="101">
        <v>1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63">
        <v>0</v>
      </c>
    </row>
    <row r="25" spans="1:22" ht="12.75">
      <c r="A25" s="139" t="s">
        <v>82</v>
      </c>
      <c r="B25" s="140" t="s">
        <v>82</v>
      </c>
      <c r="C25" s="85">
        <v>1</v>
      </c>
      <c r="D25" s="85">
        <v>1</v>
      </c>
      <c r="E25" s="85">
        <v>1</v>
      </c>
      <c r="F25" s="85">
        <v>1</v>
      </c>
      <c r="G25" s="85">
        <v>1</v>
      </c>
      <c r="H25" s="85">
        <v>1</v>
      </c>
      <c r="I25" s="85">
        <v>0</v>
      </c>
      <c r="J25" s="85">
        <v>1</v>
      </c>
      <c r="K25" s="85">
        <v>1</v>
      </c>
      <c r="L25" s="85">
        <v>1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63">
        <v>0</v>
      </c>
    </row>
    <row r="26" spans="1:22" ht="12.75">
      <c r="A26" s="137" t="s">
        <v>83</v>
      </c>
      <c r="B26" s="138" t="s">
        <v>83</v>
      </c>
      <c r="C26" s="85">
        <v>1</v>
      </c>
      <c r="D26" s="85">
        <v>1</v>
      </c>
      <c r="E26" s="85">
        <v>1</v>
      </c>
      <c r="F26" s="85">
        <v>0</v>
      </c>
      <c r="G26" s="85">
        <v>1</v>
      </c>
      <c r="H26" s="85">
        <v>1</v>
      </c>
      <c r="I26" s="85">
        <v>1</v>
      </c>
      <c r="J26" s="85">
        <v>1</v>
      </c>
      <c r="K26" s="85">
        <v>1</v>
      </c>
      <c r="L26" s="85">
        <v>1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63">
        <v>0</v>
      </c>
    </row>
    <row r="27" spans="1:22" ht="12.75">
      <c r="A27" s="139" t="s">
        <v>84</v>
      </c>
      <c r="B27" s="140" t="s">
        <v>84</v>
      </c>
      <c r="C27" s="85">
        <v>1</v>
      </c>
      <c r="D27" s="85">
        <v>1</v>
      </c>
      <c r="E27" s="85">
        <v>1</v>
      </c>
      <c r="F27" s="85">
        <v>1</v>
      </c>
      <c r="G27" s="85">
        <v>1</v>
      </c>
      <c r="H27" s="85">
        <v>1</v>
      </c>
      <c r="I27" s="85">
        <v>1</v>
      </c>
      <c r="J27" s="85">
        <v>0</v>
      </c>
      <c r="K27" s="85">
        <v>1</v>
      </c>
      <c r="L27" s="85">
        <v>1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63">
        <v>0</v>
      </c>
    </row>
    <row r="28" spans="1:22" ht="12.75">
      <c r="A28" s="137" t="s">
        <v>85</v>
      </c>
      <c r="B28" s="138" t="s">
        <v>85</v>
      </c>
      <c r="C28" s="85">
        <v>0</v>
      </c>
      <c r="D28" s="86">
        <v>0</v>
      </c>
      <c r="E28" s="85">
        <v>1</v>
      </c>
      <c r="F28" s="85">
        <v>1</v>
      </c>
      <c r="G28" s="85">
        <v>0</v>
      </c>
      <c r="H28" s="85">
        <v>1</v>
      </c>
      <c r="I28" s="85">
        <v>1</v>
      </c>
      <c r="J28" s="85">
        <v>1</v>
      </c>
      <c r="K28" s="85">
        <v>0</v>
      </c>
      <c r="L28" s="85">
        <v>1</v>
      </c>
      <c r="M28" s="86">
        <v>1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63">
        <v>0</v>
      </c>
    </row>
    <row r="29" spans="1:22" ht="12.75">
      <c r="A29" s="139" t="s">
        <v>86</v>
      </c>
      <c r="B29" s="140" t="s">
        <v>86</v>
      </c>
      <c r="C29" s="85">
        <v>0</v>
      </c>
      <c r="D29" s="86">
        <v>0</v>
      </c>
      <c r="E29" s="85">
        <v>1</v>
      </c>
      <c r="F29" s="85">
        <v>1</v>
      </c>
      <c r="G29" s="85">
        <v>1</v>
      </c>
      <c r="H29" s="85">
        <v>1</v>
      </c>
      <c r="I29" s="85">
        <v>1</v>
      </c>
      <c r="J29" s="85">
        <v>1</v>
      </c>
      <c r="K29" s="85">
        <v>1</v>
      </c>
      <c r="L29" s="85">
        <v>1</v>
      </c>
      <c r="M29" s="86">
        <v>1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63">
        <v>0</v>
      </c>
    </row>
    <row r="30" spans="1:22" ht="12.75">
      <c r="A30" s="137" t="s">
        <v>87</v>
      </c>
      <c r="B30" s="138" t="s">
        <v>87</v>
      </c>
      <c r="C30" s="85">
        <v>0</v>
      </c>
      <c r="D30" s="86">
        <v>0</v>
      </c>
      <c r="E30" s="85">
        <v>1</v>
      </c>
      <c r="F30" s="85">
        <v>1</v>
      </c>
      <c r="G30" s="85">
        <v>1</v>
      </c>
      <c r="H30" s="85">
        <v>0</v>
      </c>
      <c r="I30" s="85">
        <v>1</v>
      </c>
      <c r="J30" s="85">
        <v>1</v>
      </c>
      <c r="K30" s="85">
        <v>1</v>
      </c>
      <c r="L30" s="85">
        <v>0</v>
      </c>
      <c r="M30" s="86">
        <v>1</v>
      </c>
      <c r="N30" s="86">
        <v>1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63">
        <v>0</v>
      </c>
    </row>
    <row r="31" spans="1:22" ht="12.75">
      <c r="A31" s="139" t="s">
        <v>88</v>
      </c>
      <c r="B31" s="140" t="s">
        <v>88</v>
      </c>
      <c r="C31" s="85">
        <v>0</v>
      </c>
      <c r="D31" s="86">
        <v>0</v>
      </c>
      <c r="E31" s="85">
        <v>0</v>
      </c>
      <c r="F31" s="85">
        <v>0</v>
      </c>
      <c r="G31" s="85">
        <v>1</v>
      </c>
      <c r="H31" s="85">
        <v>1</v>
      </c>
      <c r="I31" s="85">
        <v>1</v>
      </c>
      <c r="J31" s="85">
        <v>1</v>
      </c>
      <c r="K31" s="85">
        <v>1</v>
      </c>
      <c r="L31" s="85">
        <v>1</v>
      </c>
      <c r="M31" s="86">
        <v>1</v>
      </c>
      <c r="N31" s="86">
        <v>1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63">
        <v>0</v>
      </c>
    </row>
    <row r="32" spans="1:22" ht="12.75">
      <c r="A32" s="137" t="s">
        <v>89</v>
      </c>
      <c r="B32" s="138" t="s">
        <v>89</v>
      </c>
      <c r="C32" s="85">
        <v>0</v>
      </c>
      <c r="D32" s="86">
        <v>0</v>
      </c>
      <c r="E32" s="86">
        <v>0</v>
      </c>
      <c r="F32" s="86">
        <v>0</v>
      </c>
      <c r="G32" s="85">
        <v>1</v>
      </c>
      <c r="H32" s="85">
        <v>1</v>
      </c>
      <c r="I32" s="85">
        <v>0</v>
      </c>
      <c r="J32" s="85">
        <v>1</v>
      </c>
      <c r="K32" s="85">
        <v>1</v>
      </c>
      <c r="L32" s="85">
        <v>1</v>
      </c>
      <c r="M32" s="86">
        <v>0</v>
      </c>
      <c r="N32" s="86">
        <v>1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63">
        <v>0</v>
      </c>
    </row>
    <row r="33" spans="1:22" ht="12.75">
      <c r="A33" s="139" t="s">
        <v>90</v>
      </c>
      <c r="B33" s="140" t="s">
        <v>90</v>
      </c>
      <c r="C33" s="85">
        <v>0</v>
      </c>
      <c r="D33" s="86">
        <v>0</v>
      </c>
      <c r="E33" s="86">
        <v>0</v>
      </c>
      <c r="F33" s="86">
        <v>0</v>
      </c>
      <c r="G33" s="85">
        <v>1</v>
      </c>
      <c r="H33" s="85">
        <v>1</v>
      </c>
      <c r="I33" s="85">
        <v>1</v>
      </c>
      <c r="J33" s="85">
        <v>1</v>
      </c>
      <c r="K33" s="85">
        <v>1</v>
      </c>
      <c r="L33" s="85">
        <v>1</v>
      </c>
      <c r="M33" s="86">
        <v>1</v>
      </c>
      <c r="N33" s="86">
        <v>1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63">
        <v>0</v>
      </c>
    </row>
    <row r="34" spans="1:22" ht="12.75">
      <c r="A34" s="137" t="s">
        <v>91</v>
      </c>
      <c r="B34" s="138" t="s">
        <v>91</v>
      </c>
      <c r="C34" s="85">
        <v>0</v>
      </c>
      <c r="D34" s="86">
        <v>0</v>
      </c>
      <c r="E34" s="86">
        <v>0</v>
      </c>
      <c r="F34" s="86">
        <v>0</v>
      </c>
      <c r="G34" s="85">
        <v>1</v>
      </c>
      <c r="H34" s="85">
        <v>1</v>
      </c>
      <c r="I34" s="85">
        <v>1</v>
      </c>
      <c r="J34" s="85">
        <v>0</v>
      </c>
      <c r="K34" s="85">
        <v>1</v>
      </c>
      <c r="L34" s="85">
        <v>1</v>
      </c>
      <c r="M34" s="86">
        <v>1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63">
        <v>0</v>
      </c>
    </row>
    <row r="35" spans="1:22" ht="12.75">
      <c r="A35" s="139" t="s">
        <v>92</v>
      </c>
      <c r="B35" s="140" t="s">
        <v>92</v>
      </c>
      <c r="C35" s="85">
        <v>0</v>
      </c>
      <c r="D35" s="86">
        <v>0</v>
      </c>
      <c r="E35" s="86">
        <v>0</v>
      </c>
      <c r="F35" s="86">
        <v>0</v>
      </c>
      <c r="G35" s="85">
        <v>0</v>
      </c>
      <c r="H35" s="85">
        <v>0</v>
      </c>
      <c r="I35" s="85">
        <v>1</v>
      </c>
      <c r="J35" s="85">
        <v>1</v>
      </c>
      <c r="K35" s="85">
        <v>0</v>
      </c>
      <c r="L35" s="85">
        <v>1</v>
      </c>
      <c r="M35" s="86">
        <v>1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63">
        <v>0</v>
      </c>
    </row>
    <row r="36" spans="1:22" ht="12.75">
      <c r="A36" s="137" t="s">
        <v>93</v>
      </c>
      <c r="B36" s="138" t="s">
        <v>93</v>
      </c>
      <c r="C36" s="85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5">
        <v>1</v>
      </c>
      <c r="J36" s="85">
        <v>1</v>
      </c>
      <c r="K36" s="85">
        <v>1</v>
      </c>
      <c r="L36" s="85">
        <v>1</v>
      </c>
      <c r="M36" s="86">
        <v>1</v>
      </c>
      <c r="N36" s="86">
        <v>1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63">
        <v>0</v>
      </c>
    </row>
    <row r="37" spans="1:22" ht="12.75">
      <c r="A37" s="139" t="s">
        <v>94</v>
      </c>
      <c r="B37" s="140" t="s">
        <v>94</v>
      </c>
      <c r="C37" s="85">
        <v>0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  <c r="I37" s="85">
        <v>1</v>
      </c>
      <c r="J37" s="85">
        <v>1</v>
      </c>
      <c r="K37" s="85">
        <v>1</v>
      </c>
      <c r="L37" s="85">
        <v>0</v>
      </c>
      <c r="M37" s="86">
        <v>0</v>
      </c>
      <c r="N37" s="86">
        <v>1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63">
        <v>0</v>
      </c>
    </row>
    <row r="38" spans="1:22" ht="12.75">
      <c r="A38" s="137" t="s">
        <v>95</v>
      </c>
      <c r="B38" s="138" t="s">
        <v>95</v>
      </c>
      <c r="C38" s="85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5">
        <v>1</v>
      </c>
      <c r="J38" s="85">
        <v>1</v>
      </c>
      <c r="K38" s="85">
        <v>1</v>
      </c>
      <c r="L38" s="85">
        <v>1</v>
      </c>
      <c r="M38" s="86">
        <v>0</v>
      </c>
      <c r="N38" s="86">
        <v>1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63">
        <v>0</v>
      </c>
    </row>
    <row r="39" spans="1:22" ht="12.75">
      <c r="A39" s="139" t="s">
        <v>96</v>
      </c>
      <c r="B39" s="140" t="s">
        <v>96</v>
      </c>
      <c r="C39" s="85">
        <v>0</v>
      </c>
      <c r="D39" s="86">
        <v>0</v>
      </c>
      <c r="E39" s="86">
        <v>0</v>
      </c>
      <c r="F39" s="86">
        <v>0</v>
      </c>
      <c r="G39" s="86">
        <v>0</v>
      </c>
      <c r="H39" s="86">
        <v>0</v>
      </c>
      <c r="I39" s="85">
        <v>0</v>
      </c>
      <c r="J39" s="85">
        <v>0</v>
      </c>
      <c r="K39" s="85">
        <v>1</v>
      </c>
      <c r="L39" s="85">
        <v>1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63">
        <v>0</v>
      </c>
    </row>
    <row r="40" spans="1:22" ht="12.75">
      <c r="A40" s="137" t="s">
        <v>97</v>
      </c>
      <c r="B40" s="138" t="s">
        <v>97</v>
      </c>
      <c r="C40" s="85">
        <v>0</v>
      </c>
      <c r="D40" s="86">
        <v>0</v>
      </c>
      <c r="E40" s="86">
        <v>0</v>
      </c>
      <c r="F40" s="86">
        <v>0</v>
      </c>
      <c r="G40" s="86">
        <v>0</v>
      </c>
      <c r="H40" s="86">
        <v>0</v>
      </c>
      <c r="I40" s="86">
        <v>0</v>
      </c>
      <c r="J40" s="86">
        <v>0</v>
      </c>
      <c r="K40" s="85">
        <v>1</v>
      </c>
      <c r="L40" s="85">
        <v>1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63">
        <v>0</v>
      </c>
    </row>
    <row r="41" spans="1:22" ht="12.75">
      <c r="A41" s="139" t="s">
        <v>98</v>
      </c>
      <c r="B41" s="140" t="s">
        <v>98</v>
      </c>
      <c r="C41" s="85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5">
        <v>1</v>
      </c>
      <c r="L41" s="85">
        <v>1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63">
        <v>0</v>
      </c>
    </row>
  </sheetData>
  <sheetProtection/>
  <mergeCells count="34">
    <mergeCell ref="A12:B12"/>
    <mergeCell ref="A13:B13"/>
    <mergeCell ref="A14:B14"/>
    <mergeCell ref="A39:B39"/>
    <mergeCell ref="A31:B31"/>
    <mergeCell ref="A32:B32"/>
    <mergeCell ref="A33:B33"/>
    <mergeCell ref="A34:B34"/>
    <mergeCell ref="A27:B27"/>
    <mergeCell ref="A28:B28"/>
    <mergeCell ref="A40:B40"/>
    <mergeCell ref="A41:B41"/>
    <mergeCell ref="A35:B35"/>
    <mergeCell ref="A36:B36"/>
    <mergeCell ref="A37:B37"/>
    <mergeCell ref="A38:B3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2:A8"/>
    <mergeCell ref="A1:B1"/>
    <mergeCell ref="A10:B10"/>
  </mergeCells>
  <conditionalFormatting sqref="C10:V41">
    <cfRule type="cellIs" priority="1" dxfId="0" operator="equal" stopIfTrue="1">
      <formula>0</formula>
    </cfRule>
    <cfRule type="cellIs" priority="2" dxfId="1" operator="equal" stopIfTrue="1">
      <formula>1</formula>
    </cfRule>
  </conditionalFormatting>
  <dataValidations count="2">
    <dataValidation type="list" allowBlank="1" showInputMessage="1" showErrorMessage="1" sqref="B9">
      <formula1>$W$2:$W$8</formula1>
    </dataValidation>
    <dataValidation type="list" allowBlank="1" showInputMessage="1" showErrorMessage="1" sqref="C10:V41">
      <formula1>$X$2:$X$3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Lufthansa Passage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U416608</dc:creator>
  <cp:keywords/>
  <dc:description/>
  <cp:lastModifiedBy>Jens Weisbrodt</cp:lastModifiedBy>
  <dcterms:created xsi:type="dcterms:W3CDTF">2006-12-16T09:45:17Z</dcterms:created>
  <dcterms:modified xsi:type="dcterms:W3CDTF">2012-08-05T22:12:25Z</dcterms:modified>
  <cp:category/>
  <cp:version/>
  <cp:contentType/>
  <cp:contentStatus/>
</cp:coreProperties>
</file>